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Z:\Technicky_Usek\Priprava_staveb\III_220 4+III_220 6_křižovatka Děpoltovice\ROZPOČET\ROZPOČET_pro zadání_2025_11_14\"/>
    </mc:Choice>
  </mc:AlternateContent>
  <bookViews>
    <workbookView xWindow="240" yWindow="120" windowWidth="14940" windowHeight="9225"/>
  </bookViews>
  <sheets>
    <sheet name="Souhrn" sheetId="1" r:id="rId1"/>
    <sheet name="0 - SO000" sheetId="2" r:id="rId2"/>
    <sheet name="1 - SO101.1" sheetId="3" r:id="rId3"/>
    <sheet name="2 - SO101+301" sheetId="4" r:id="rId4"/>
    <sheet name="3 - SO000" sheetId="5" r:id="rId5"/>
    <sheet name="4 - SO102.1" sheetId="6" r:id="rId6"/>
    <sheet name="5 - SO102+801" sheetId="7" r:id="rId7"/>
  </sheets>
  <definedNames>
    <definedName name="_xlnm.Print_Area" localSheetId="0">Souhrn!$A$1:$G$31</definedName>
    <definedName name="_xlnm.Print_Titles" localSheetId="0">Souhrn!$17:$19</definedName>
    <definedName name="_xlnm.Print_Area" localSheetId="1">'0 - SO000'!$A$1:$M$83</definedName>
    <definedName name="_xlnm.Print_Titles" localSheetId="1">'0 - SO000'!$22:$24</definedName>
    <definedName name="_xlnm.Print_Area" localSheetId="2">'1 - SO101.1'!$A$1:$M$105</definedName>
    <definedName name="_xlnm.Print_Titles" localSheetId="2">'1 - SO101.1'!$25:$27</definedName>
    <definedName name="_xlnm.Print_Area" localSheetId="3">'2 - SO101+301'!$A$1:$M$248</definedName>
    <definedName name="_xlnm.Print_Titles" localSheetId="3">'2 - SO101+301'!$27:$29</definedName>
    <definedName name="_xlnm.Print_Area" localSheetId="4">'3 - SO000'!$A$1:$M$73</definedName>
    <definedName name="_xlnm.Print_Titles" localSheetId="4">'3 - SO000'!$22:$24</definedName>
    <definedName name="_xlnm.Print_Area" localSheetId="5">'4 - SO102.1'!$A$1:$M$95</definedName>
    <definedName name="_xlnm.Print_Titles" localSheetId="5">'4 - SO102.1'!$25:$27</definedName>
    <definedName name="_xlnm.Print_Area" localSheetId="6">'5 - SO102+801'!$A$1:$M$173</definedName>
    <definedName name="_xlnm.Print_Titles" localSheetId="6">'5 - SO102+801'!$27:$29</definedName>
  </definedNames>
  <calcPr/>
</workbook>
</file>

<file path=xl/calcChain.xml><?xml version="1.0" encoding="utf-8"?>
<calcChain xmlns="http://schemas.openxmlformats.org/spreadsheetml/2006/main">
  <c i="7" l="1" r="R151"/>
  <c r="Q151"/>
  <c r="J151"/>
  <c r="L151"/>
  <c r="R146"/>
  <c r="Q146"/>
  <c r="J146"/>
  <c r="L146"/>
  <c r="R141"/>
  <c r="Q141"/>
  <c r="J141"/>
  <c r="L141"/>
  <c r="R136"/>
  <c r="R156"/>
  <c r="Q136"/>
  <c r="Q156"/>
  <c r="J136"/>
  <c r="H157"/>
  <c r="R128"/>
  <c r="R133"/>
  <c r="Q128"/>
  <c r="Q133"/>
  <c r="J128"/>
  <c r="H134"/>
  <c r="R120"/>
  <c r="Q120"/>
  <c r="J120"/>
  <c r="L120"/>
  <c r="R115"/>
  <c r="Q115"/>
  <c r="J115"/>
  <c r="L115"/>
  <c r="R110"/>
  <c r="Q110"/>
  <c r="J110"/>
  <c r="L110"/>
  <c r="R105"/>
  <c r="Q105"/>
  <c r="J105"/>
  <c r="L105"/>
  <c r="R100"/>
  <c r="R125"/>
  <c r="Q100"/>
  <c r="Q125"/>
  <c r="J100"/>
  <c r="H126"/>
  <c r="R92"/>
  <c r="R97"/>
  <c r="Q92"/>
  <c r="Q97"/>
  <c r="J92"/>
  <c r="H98"/>
  <c r="R84"/>
  <c r="Q84"/>
  <c r="J84"/>
  <c r="L84"/>
  <c r="R79"/>
  <c r="Q79"/>
  <c r="J79"/>
  <c r="L79"/>
  <c r="R74"/>
  <c r="Q74"/>
  <c r="J74"/>
  <c r="L74"/>
  <c r="R69"/>
  <c r="Q69"/>
  <c r="J69"/>
  <c r="L69"/>
  <c r="R64"/>
  <c r="Q64"/>
  <c r="J64"/>
  <c r="L64"/>
  <c r="R59"/>
  <c r="Q59"/>
  <c r="J59"/>
  <c r="L59"/>
  <c r="R54"/>
  <c r="Q54"/>
  <c r="J54"/>
  <c r="L54"/>
  <c r="R49"/>
  <c r="R89"/>
  <c r="Q49"/>
  <c r="Q89"/>
  <c r="J49"/>
  <c r="H90"/>
  <c r="R41"/>
  <c r="Q41"/>
  <c r="J41"/>
  <c r="L41"/>
  <c r="R36"/>
  <c r="Q36"/>
  <c r="J36"/>
  <c r="L36"/>
  <c r="R31"/>
  <c r="R46"/>
  <c r="Q31"/>
  <c r="Q46"/>
  <c r="J31"/>
  <c r="L46"/>
  <c r="L20"/>
  <c r="K25"/>
  <c r="K24"/>
  <c r="K23"/>
  <c r="K22"/>
  <c r="K21"/>
  <c r="K20"/>
  <c r="A13"/>
  <c r="Q11"/>
  <c r="S6"/>
  <c r="S5"/>
  <c i="6" r="R73"/>
  <c r="R78"/>
  <c r="Q73"/>
  <c r="Q78"/>
  <c r="J73"/>
  <c r="L78"/>
  <c r="L79"/>
  <c r="R65"/>
  <c r="R70"/>
  <c r="Q65"/>
  <c r="Q70"/>
  <c r="J65"/>
  <c r="H71"/>
  <c r="R57"/>
  <c r="Q57"/>
  <c r="J57"/>
  <c r="L57"/>
  <c r="R52"/>
  <c r="Q52"/>
  <c r="J52"/>
  <c r="L52"/>
  <c r="R47"/>
  <c r="Q47"/>
  <c r="J47"/>
  <c r="L47"/>
  <c r="R42"/>
  <c r="R62"/>
  <c r="Q42"/>
  <c r="Q62"/>
  <c r="J42"/>
  <c r="L42"/>
  <c r="R34"/>
  <c r="Q34"/>
  <c r="J34"/>
  <c r="L34"/>
  <c r="R29"/>
  <c r="R39"/>
  <c r="Q29"/>
  <c r="Q39"/>
  <c r="J29"/>
  <c r="H40"/>
  <c r="K23"/>
  <c r="K22"/>
  <c r="K21"/>
  <c r="K20"/>
  <c r="A13"/>
  <c r="Q11"/>
  <c r="S6"/>
  <c r="S5"/>
  <c i="5" r="R51"/>
  <c r="Q51"/>
  <c r="J51"/>
  <c r="L51"/>
  <c r="R46"/>
  <c r="Q46"/>
  <c r="J46"/>
  <c r="L46"/>
  <c r="R41"/>
  <c r="Q41"/>
  <c r="J41"/>
  <c r="L41"/>
  <c r="R36"/>
  <c r="Q36"/>
  <c r="J36"/>
  <c r="L36"/>
  <c r="R31"/>
  <c r="Q31"/>
  <c r="J31"/>
  <c r="L31"/>
  <c r="R26"/>
  <c r="R56"/>
  <c r="Q26"/>
  <c r="Q56"/>
  <c r="J26"/>
  <c r="H57"/>
  <c r="J10"/>
  <c r="S11"/>
  <c i="1" r="S25"/>
  <c i="5" r="K20"/>
  <c r="A13"/>
  <c r="Q11"/>
  <c r="S6"/>
  <c r="S5"/>
  <c i="4" r="R226"/>
  <c r="Q226"/>
  <c r="J226"/>
  <c r="L226"/>
  <c r="R221"/>
  <c r="Q221"/>
  <c r="J221"/>
  <c r="L221"/>
  <c r="R216"/>
  <c r="Q216"/>
  <c r="J216"/>
  <c r="L216"/>
  <c r="R211"/>
  <c r="Q211"/>
  <c r="J211"/>
  <c r="L211"/>
  <c r="R206"/>
  <c r="Q206"/>
  <c r="J206"/>
  <c r="L206"/>
  <c r="R201"/>
  <c r="Q201"/>
  <c r="J201"/>
  <c r="L201"/>
  <c r="R196"/>
  <c r="Q196"/>
  <c r="J196"/>
  <c r="L196"/>
  <c r="R191"/>
  <c r="Q191"/>
  <c r="J191"/>
  <c r="L191"/>
  <c r="R186"/>
  <c r="Q186"/>
  <c r="J186"/>
  <c r="L186"/>
  <c r="R181"/>
  <c r="Q181"/>
  <c r="J181"/>
  <c r="L181"/>
  <c r="R176"/>
  <c r="Q176"/>
  <c r="J176"/>
  <c r="L176"/>
  <c r="R171"/>
  <c r="Q171"/>
  <c r="J171"/>
  <c r="L171"/>
  <c r="R166"/>
  <c r="R231"/>
  <c r="Q166"/>
  <c r="Q231"/>
  <c r="J166"/>
  <c r="H232"/>
  <c r="R158"/>
  <c r="Q158"/>
  <c r="J158"/>
  <c r="L158"/>
  <c r="R153"/>
  <c r="Q153"/>
  <c r="J153"/>
  <c r="L153"/>
  <c r="R148"/>
  <c r="Q148"/>
  <c r="J148"/>
  <c r="L148"/>
  <c r="R143"/>
  <c r="Q143"/>
  <c r="J143"/>
  <c r="L143"/>
  <c r="R138"/>
  <c r="R163"/>
  <c r="Q138"/>
  <c r="Q163"/>
  <c r="J138"/>
  <c r="H164"/>
  <c r="R130"/>
  <c r="Q130"/>
  <c r="J130"/>
  <c r="L130"/>
  <c r="R125"/>
  <c r="Q125"/>
  <c r="J125"/>
  <c r="L125"/>
  <c r="R120"/>
  <c r="Q120"/>
  <c r="J120"/>
  <c r="L120"/>
  <c r="R115"/>
  <c r="Q115"/>
  <c r="J115"/>
  <c r="L115"/>
  <c r="R110"/>
  <c r="Q110"/>
  <c r="J110"/>
  <c r="L110"/>
  <c r="R105"/>
  <c r="R135"/>
  <c r="Q105"/>
  <c r="Q135"/>
  <c r="J105"/>
  <c r="H136"/>
  <c r="R97"/>
  <c r="Q97"/>
  <c r="J97"/>
  <c r="L97"/>
  <c r="R92"/>
  <c r="R102"/>
  <c r="Q92"/>
  <c r="Q102"/>
  <c r="J92"/>
  <c r="H103"/>
  <c r="R84"/>
  <c r="Q84"/>
  <c r="J84"/>
  <c r="L84"/>
  <c r="R79"/>
  <c r="Q79"/>
  <c r="J79"/>
  <c r="L79"/>
  <c r="R74"/>
  <c r="Q74"/>
  <c r="J74"/>
  <c r="L74"/>
  <c r="R69"/>
  <c r="Q69"/>
  <c r="J69"/>
  <c r="L69"/>
  <c r="R64"/>
  <c r="Q64"/>
  <c r="J64"/>
  <c r="L64"/>
  <c r="R59"/>
  <c r="Q59"/>
  <c r="J59"/>
  <c r="L59"/>
  <c r="R54"/>
  <c r="Q54"/>
  <c r="J54"/>
  <c r="L54"/>
  <c r="R49"/>
  <c r="Q49"/>
  <c r="J49"/>
  <c r="L49"/>
  <c r="R44"/>
  <c r="R89"/>
  <c r="Q44"/>
  <c r="Q89"/>
  <c r="J44"/>
  <c r="H90"/>
  <c r="R36"/>
  <c r="Q36"/>
  <c r="J36"/>
  <c r="L36"/>
  <c r="R31"/>
  <c r="R41"/>
  <c r="Q31"/>
  <c r="Q41"/>
  <c r="J31"/>
  <c r="H42"/>
  <c r="J10"/>
  <c r="S11"/>
  <c i="1" r="S23"/>
  <c i="4" r="K25"/>
  <c r="K24"/>
  <c r="K23"/>
  <c r="K22"/>
  <c r="K21"/>
  <c r="K20"/>
  <c r="A13"/>
  <c r="Q11"/>
  <c r="S6"/>
  <c r="S5"/>
  <c i="3" r="R83"/>
  <c r="Q83"/>
  <c r="J83"/>
  <c r="L83"/>
  <c r="R78"/>
  <c r="Q78"/>
  <c r="J78"/>
  <c r="L78"/>
  <c r="R73"/>
  <c r="Q73"/>
  <c r="J73"/>
  <c r="L73"/>
  <c r="R68"/>
  <c r="R88"/>
  <c r="Q68"/>
  <c r="Q88"/>
  <c r="J68"/>
  <c r="H89"/>
  <c r="R60"/>
  <c r="R65"/>
  <c r="Q60"/>
  <c r="Q65"/>
  <c r="J60"/>
  <c r="H66"/>
  <c r="R52"/>
  <c r="Q52"/>
  <c r="J52"/>
  <c r="L52"/>
  <c r="R47"/>
  <c r="Q47"/>
  <c r="J47"/>
  <c r="L47"/>
  <c r="R42"/>
  <c r="Q42"/>
  <c r="J42"/>
  <c r="L42"/>
  <c r="R37"/>
  <c r="R57"/>
  <c r="Q37"/>
  <c r="Q57"/>
  <c r="J37"/>
  <c r="H58"/>
  <c r="R29"/>
  <c r="R34"/>
  <c r="Q29"/>
  <c r="Q34"/>
  <c r="J29"/>
  <c r="H34"/>
  <c r="K23"/>
  <c r="K22"/>
  <c r="K21"/>
  <c r="K20"/>
  <c r="A13"/>
  <c r="Q11"/>
  <c r="S6"/>
  <c r="S5"/>
  <c i="2" r="R61"/>
  <c r="Q61"/>
  <c r="J61"/>
  <c r="L61"/>
  <c r="R56"/>
  <c r="Q56"/>
  <c r="J56"/>
  <c r="L56"/>
  <c r="R51"/>
  <c r="Q51"/>
  <c r="J51"/>
  <c r="L51"/>
  <c r="R46"/>
  <c r="Q46"/>
  <c r="J46"/>
  <c r="L46"/>
  <c r="R41"/>
  <c r="Q41"/>
  <c r="J41"/>
  <c r="L41"/>
  <c r="R36"/>
  <c r="Q36"/>
  <c r="J36"/>
  <c r="L36"/>
  <c r="R31"/>
  <c r="Q31"/>
  <c r="J31"/>
  <c r="L31"/>
  <c r="R26"/>
  <c r="R66"/>
  <c r="Q26"/>
  <c r="Q66"/>
  <c r="J26"/>
  <c r="H67"/>
  <c r="J10"/>
  <c r="S11"/>
  <c i="1" r="S21"/>
  <c i="2" r="K20"/>
  <c r="A13"/>
  <c r="Q11"/>
  <c r="S6"/>
  <c r="S5"/>
  <c i="1" r="S6"/>
  <c r="S5"/>
  <c l="1" r="D21"/>
  <c r="D23"/>
  <c r="D25"/>
  <c i="2" r="L26"/>
  <c r="H66"/>
  <c r="J11"/>
  <c i="1" r="F21"/>
  <c i="2" r="L66"/>
  <c r="J66"/>
  <c r="J67"/>
  <c i="3" r="L29"/>
  <c r="L34"/>
  <c r="J34"/>
  <c r="J35"/>
  <c r="H35"/>
  <c r="J10"/>
  <c i="1" r="D22"/>
  <c i="3" r="L60"/>
  <c r="L68"/>
  <c r="H88"/>
  <c r="L88"/>
  <c r="J88"/>
  <c r="J89"/>
  <c i="4" r="L44"/>
  <c r="H102"/>
  <c r="L105"/>
  <c r="L135"/>
  <c r="L136"/>
  <c r="L138"/>
  <c r="H163"/>
  <c r="L163"/>
  <c r="J163"/>
  <c r="J164"/>
  <c r="H231"/>
  <c i="6" r="H62"/>
  <c r="L62"/>
  <c r="J62"/>
  <c r="J63"/>
  <c r="H63"/>
  <c r="J10"/>
  <c i="1" r="D26"/>
  <c i="6" r="H70"/>
  <c r="L70"/>
  <c r="J70"/>
  <c r="J71"/>
  <c r="H78"/>
  <c r="H79"/>
  <c i="7" r="H47"/>
  <c r="J10"/>
  <c r="S11"/>
  <c i="1" r="S27"/>
  <c i="7" r="L47"/>
  <c i="3" r="L37"/>
  <c r="H57"/>
  <c r="J11"/>
  <c i="1" r="F22"/>
  <c i="3" r="L57"/>
  <c r="L58"/>
  <c r="H65"/>
  <c r="L65"/>
  <c r="L66"/>
  <c i="4" r="L31"/>
  <c r="H41"/>
  <c r="L41"/>
  <c r="L42"/>
  <c r="H89"/>
  <c r="L89"/>
  <c r="L90"/>
  <c r="L92"/>
  <c r="L102"/>
  <c r="L103"/>
  <c r="H135"/>
  <c r="L166"/>
  <c r="L231"/>
  <c r="L232"/>
  <c i="5" r="L26"/>
  <c r="H56"/>
  <c r="S7"/>
  <c r="L56"/>
  <c r="L57"/>
  <c i="6" r="L23"/>
  <c r="L29"/>
  <c r="H39"/>
  <c r="S7"/>
  <c r="L39"/>
  <c r="L40"/>
  <c r="L65"/>
  <c r="L73"/>
  <c r="J78"/>
  <c r="J79"/>
  <c i="7" r="L31"/>
  <c r="H46"/>
  <c r="J46"/>
  <c r="J47"/>
  <c r="L49"/>
  <c r="H89"/>
  <c r="L89"/>
  <c r="L90"/>
  <c r="L92"/>
  <c r="H97"/>
  <c r="L97"/>
  <c r="L98"/>
  <c r="L100"/>
  <c r="H125"/>
  <c r="L125"/>
  <c r="L126"/>
  <c r="L128"/>
  <c r="H133"/>
  <c r="L133"/>
  <c r="L134"/>
  <c r="L136"/>
  <c r="H156"/>
  <c r="L156"/>
  <c r="L157"/>
  <c l="1" r="J11"/>
  <c i="1" r="F27"/>
  <c i="4" r="J11"/>
  <c i="1" r="F23"/>
  <c r="F20"/>
  <c r="D20"/>
  <c i="3" r="S7"/>
  <c i="7" r="S46"/>
  <c r="S20"/>
  <c i="6" r="S70"/>
  <c r="S22"/>
  <c r="S62"/>
  <c r="S21"/>
  <c i="4" r="S163"/>
  <c r="S24"/>
  <c i="3" r="S88"/>
  <c r="S23"/>
  <c r="S34"/>
  <c r="S20"/>
  <c i="2" r="S66"/>
  <c r="S20"/>
  <c i="6" r="S78"/>
  <c r="S23"/>
  <c i="1" r="D27"/>
  <c r="D24"/>
  <c i="2" r="S7"/>
  <c r="L20"/>
  <c r="L67"/>
  <c i="3" r="S11"/>
  <c i="1" r="S22"/>
  <c i="3" r="L20"/>
  <c r="L22"/>
  <c r="L23"/>
  <c r="L35"/>
  <c r="J57"/>
  <c r="J58"/>
  <c r="J65"/>
  <c r="J66"/>
  <c r="L89"/>
  <c i="4" r="S7"/>
  <c r="L20"/>
  <c r="L21"/>
  <c r="L22"/>
  <c r="L23"/>
  <c r="J41"/>
  <c r="J89"/>
  <c r="J90"/>
  <c r="J102"/>
  <c r="J103"/>
  <c r="J135"/>
  <c r="J136"/>
  <c r="L164"/>
  <c i="5" r="J11"/>
  <c i="1" r="F25"/>
  <c i="5" r="L20"/>
  <c r="J56"/>
  <c r="J57"/>
  <c i="6" r="J11"/>
  <c i="1" r="F26"/>
  <c i="6" r="S11"/>
  <c i="1" r="S26"/>
  <c i="6" r="L22"/>
  <c r="J39"/>
  <c r="J40"/>
  <c r="L63"/>
  <c r="L71"/>
  <c i="7" r="L22"/>
  <c r="L23"/>
  <c i="2" r="R11"/>
  <c i="3" r="L21"/>
  <c i="4" r="L24"/>
  <c r="L25"/>
  <c r="J231"/>
  <c r="J232"/>
  <c i="6" r="L20"/>
  <c r="L21"/>
  <c i="7" r="S7"/>
  <c r="L21"/>
  <c r="L24"/>
  <c r="L25"/>
  <c r="J89"/>
  <c r="J90"/>
  <c r="J97"/>
  <c r="J98"/>
  <c r="J125"/>
  <c r="J126"/>
  <c r="J133"/>
  <c r="J134"/>
  <c r="J156"/>
  <c r="J157"/>
  <c i="1" l="1" r="F24"/>
  <c i="4" r="R11"/>
  <c i="1" r="S7"/>
  <c r="F13"/>
  <c r="F11"/>
  <c i="3" r="R11"/>
  <c i="7" r="R11"/>
  <c i="3" r="S65"/>
  <c r="S22"/>
  <c i="7" r="S133"/>
  <c r="S24"/>
  <c r="S156"/>
  <c r="S25"/>
  <c r="S97"/>
  <c r="S22"/>
  <c i="6" r="S39"/>
  <c r="S20"/>
  <c i="7" r="S125"/>
  <c r="S23"/>
  <c i="5" r="S56"/>
  <c r="S20"/>
  <c i="4" r="S135"/>
  <c r="S23"/>
  <c r="S231"/>
  <c r="S25"/>
  <c r="S102"/>
  <c r="S22"/>
  <c r="S89"/>
  <c r="S21"/>
  <c r="S41"/>
  <c r="S20"/>
  <c i="3" r="S57"/>
  <c r="S21"/>
  <c i="4" r="J42"/>
  <c i="5" r="R11"/>
  <c i="6" r="R11"/>
  <c i="7" r="S89"/>
  <c r="S21"/>
</calcChain>
</file>

<file path=xl/sharedStrings.xml><?xml version="1.0" encoding="utf-8"?>
<sst xmlns="http://schemas.openxmlformats.org/spreadsheetml/2006/main">
  <si>
    <t>SOUHRNNÝ LIST STAVBY</t>
  </si>
  <si>
    <t>STAVBA</t>
  </si>
  <si>
    <t>TÚ_S_116 - III/220 6 + III/220 4 Modernizace křižovatky Děpoltovice</t>
  </si>
  <si>
    <t>14.11.2025</t>
  </si>
  <si>
    <t>ZÁKLADNÍ ÚDAJE</t>
  </si>
  <si>
    <t xml:space="preserve">Objednatel: </t>
  </si>
  <si>
    <t xml:space="preserve">Cena (bez DPH): </t>
  </si>
  <si>
    <t/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</si>
  <si>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</si>
  <si>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</si>
  <si>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</si>
  <si>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</si>
  <si>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</si>
  <si>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</si>
  <si>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</si>
  <si>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</si>
  <si>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</si>
  <si>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</si>
  <si>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</si>
  <si>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01</t>
  </si>
  <si>
    <t>část KSÚS KK</t>
  </si>
  <si>
    <t xml:space="preserve">   └ SO000 ꜛ</t>
  </si>
  <si>
    <t xml:space="preserve">Vedlejší a ostatní náklady </t>
  </si>
  <si>
    <t xml:space="preserve">   └ SO101.1 ꜛ</t>
  </si>
  <si>
    <t>III/220 4 Úsek komunikace (směr II/220)</t>
  </si>
  <si>
    <t xml:space="preserve">   └ SO101+301 ꜛ</t>
  </si>
  <si>
    <t xml:space="preserve">Křižovatka a odvodnění silnic III/220 4 a III/220 6 </t>
  </si>
  <si>
    <t>02</t>
  </si>
  <si>
    <t xml:space="preserve">část obec Děpoltovice </t>
  </si>
  <si>
    <t xml:space="preserve">   └ SO102.1 ꜛ</t>
  </si>
  <si>
    <t>Plocha podél silnice III/220 4</t>
  </si>
  <si>
    <t xml:space="preserve">   └ SO102+801 ꜛ</t>
  </si>
  <si>
    <t>Chodníky a terénní úpravy podél silnice III/220 4 a III/220 6</t>
  </si>
  <si>
    <t>SOUPIS PRACÍ</t>
  </si>
  <si>
    <t xml:space="preserve">Objekt: </t>
  </si>
  <si>
    <t xml:space="preserve">Celková cena (bez DPH): </t>
  </si>
  <si>
    <t xml:space="preserve">SO000 - Vedlejší a ostatní náklady </t>
  </si>
  <si>
    <t xml:space="preserve">Celková cena (s DPH): </t>
  </si>
  <si>
    <t>SOUHRN</t>
  </si>
  <si>
    <t>Kód</t>
  </si>
  <si>
    <t>Název</t>
  </si>
  <si>
    <t>všeobecné podmínky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</si>
  <si>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</si>
  <si>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</si>
  <si>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</si>
  <si>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</si>
  <si>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</si>
  <si>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</si>
  <si>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</si>
  <si>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</si>
  <si>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podmínky</t>
  </si>
  <si>
    <t>02720</t>
  </si>
  <si>
    <t>POMOC PRÁCE ZŘÍZ NEBO ZAJIŠŤ REGULACI A OCHRANU DOPRAVY</t>
  </si>
  <si>
    <t>KPL</t>
  </si>
  <si>
    <t>doplňující popis</t>
  </si>
  <si>
    <t>- položka zahrnuje dopravně inženýrská opatření v průběhu celé stavby (dle schváleného plánu ZOV, DIO a vyjádření DI PČR), _x000d_
- včetně pronájmu dopravního značení - tzn. osazení, přesuny a odvoz provizorního dopravního značení_x000d_
- zahrnuje dočasné dopravní značení, semafory vč. časomíry odpočtu, dopravní zařízení (např citybloky, provizorní betonová a ocelová svodidla, světelné výstražné zařízení atd.), oplocení a všechny související práce po dobu trvání stavby_x000d_
- zahrnuje přesun betonových svodidel a úpravu DZ ve všech etapách výstavby, vč. betonových svodidel, oddělujících pásek, provizorních lávek do 7 m či zábradlí na provizorní komunikaci_x000d_
- součástí položky je i údržba a péče o dopravně inženýrská opatření v průběhu celé stavby_x000d_
- součástí položky je vyřízení DIR včetně jeho projednání</t>
  </si>
  <si>
    <t>výměra</t>
  </si>
  <si>
    <t>1 = 1,000 =&gt; A</t>
  </si>
  <si>
    <t>technická specifikace</t>
  </si>
  <si>
    <t>Položka zahrnuje:
- veškeré náklady spojené s objednatelem požadovanými zařízeními
Položka nezahrnuje:
- x</t>
  </si>
  <si>
    <t>cenová soustava</t>
  </si>
  <si>
    <t>OTSKP 2025</t>
  </si>
  <si>
    <t>02730</t>
  </si>
  <si>
    <t>POMOC PRÁCE ZŘÍZ NEBO ZAJIŠŤ OCHRANU INŽENÝRSKÝCH SÍTÍ</t>
  </si>
  <si>
    <t>- ochrana stávajících inženýrských sítí</t>
  </si>
  <si>
    <t>Položka zahrnuje:
- veškeré náklady spojené s ochranou inženýrských sítí
Položka nezahrnuje:
- x</t>
  </si>
  <si>
    <t>02910</t>
  </si>
  <si>
    <t>OSTATNÍ POŽADAVKY - ZEMĚMĚŘICKÁ MĚŘENÍ VE VÝSTAVBĚ</t>
  </si>
  <si>
    <t>Zaměření skutečného stavu po dokončení stavby, vč. zákresu do katastrální mapy, formáty DWG či DGN (otevřené i uzavřené formáty)_x000d_
- včetně formátu pro přenesení do digitální technické mapy Karlovarského kraje</t>
  </si>
  <si>
    <t>Položka zahrnuje:
 - náklady na veškeré zeměměřické práce, což jsou především všechny vytyčovací práce, včetně vytyčení stávajících podzemních vedení a vytyčení prostorové polohy a obvodu stavby, veškeré měřičské práce jako jsou kontrolní a ověřovací měření, měření pro výpočet kubatur, měření geometrických parametrů stavby, měření posunů a přetvoření, tvorba a údržba základních měřických a vytyčovacích sítí a mikrosítí.
- veškeré náklady spojené s objednatelem požadovanými pracemi
Položka nezahrnuje:
- x
Způsob stanovení:
- pro stanovení orientační investorské ceny určete jednotkovou cenu jako 1% předpokládané ceny stavby</t>
  </si>
  <si>
    <t>02911</t>
  </si>
  <si>
    <t>OSTATNÍ POŽADAVKY - ZEMĚMĚŘICKÉ ZAMĚŘENÍ</t>
  </si>
  <si>
    <t>vytyčení stavby _x000d_
- směrové a výškové vytyčení stavby dle vytyčovacích souřadnic, včetně vytýčení inženýrských sítí_x000d_
- geodetická činnosti v průběhu provádění stavebních prací včetně vytýčení stavby _x000d_
- včetně vybudování potřebné vytyčovací sítě</t>
  </si>
  <si>
    <t>Položka zahrnuje:
- veškeré náklady spojené s objednatelem požadovanými pracemi
Položka nezahrnuje:
- x</t>
  </si>
  <si>
    <t>02943</t>
  </si>
  <si>
    <t>OSTATNÍ POŽADAVKY - VYPRACOVÁNÍ RDS</t>
  </si>
  <si>
    <t>- realizační dokumentace stavby</t>
  </si>
  <si>
    <t>02944</t>
  </si>
  <si>
    <t>OSTAT POŽADAVKY - DOKUMENTACE SKUTEČ PROVEDENÍ V DIGIT FORMĚ</t>
  </si>
  <si>
    <t>dokumentace skutečného provedení stavby _x000d_
- DSPS v počtu 3 paré + elektronická verze (otevřené i uzavřené formáty)</t>
  </si>
  <si>
    <t>Položka zahrnuje: 
- kompletní zeměměřičské práce a činnosti spojené se zaměřením a vyhotovením všech dokončených dílčích částí stavby, včetně po celkovém dokončení stavby zakrytých částí. Vyhotovení geodetické dokumentace skutečného provedení, svojí podrobností, obsahem, přesností, náležitostmi, formou prezentace musí být v souladu s požadavky, vycházející s aktuálně platné legislativy. 
Položka nezahrnuje: 
- x</t>
  </si>
  <si>
    <t>02945</t>
  </si>
  <si>
    <t>OSTAT POŽADAVKY - GEOMETRICKÝ PLÁN</t>
  </si>
  <si>
    <t>podklady pro majetkové vypořádání stavby (50%)_x000d_
- vypracování geometrického plánu včetně projednání a schválení na příslušném KÚ</t>
  </si>
  <si>
    <t xml:space="preserve">Položka zahrnuje:       
- zajištění všech dostupných podkladů pro vyhotovení geometrického plánu investorem
- polní práce spojené s vyhotovením geometrického plánu
- výpočetní a grafické kancelářské práce spojené s vyhotovením geometrického plánu
- autorizace výsledného elaborátu geometrického plánu Autorizovaným Zeměměřičským Inženýrem (AZI) 
- zajištění formální a technické kontroly, včetně potvrzení geometrického plánu místně příslušným katastrálním pracovištěm</t>
  </si>
  <si>
    <t>02991</t>
  </si>
  <si>
    <t>OSTATNÍ POŽADAVKY - INFORMAČNÍ TABULE</t>
  </si>
  <si>
    <t>KUS</t>
  </si>
  <si>
    <t>dočasná informační tabule_x000d_
- rozměr min. 2,0 x 1,0 m_x000d_
- provedení plast nebo plech v barevném provedení, včetně kotvení, údržby a odstranění, údaje dle zadávací dokumentace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</si>
  <si>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</si>
  <si>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</si>
  <si>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</si>
  <si>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</si>
  <si>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</si>
  <si>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</si>
  <si>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</si>
  <si>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SO101.1 - III/220 4 Úsek komunikace (směr II/220)</t>
  </si>
  <si>
    <t>zemní práce</t>
  </si>
  <si>
    <t>komunikace</t>
  </si>
  <si>
    <t>potrubí</t>
  </si>
  <si>
    <t>ostatní práce</t>
  </si>
  <si>
    <t>1 - zemní práce</t>
  </si>
  <si>
    <t>11372</t>
  </si>
  <si>
    <t>FRÉZOVÁNÍ ZPEVNĚNÝCH PLOCH ASFALTOVÝCH</t>
  </si>
  <si>
    <t>M3</t>
  </si>
  <si>
    <t>- frézování stávající vozovky tl. 5 cm_x000d_
- vyfrézovaný materiál bude odkoupen zhotovitelem stavby na základě uzavřené kupní smlouvy</t>
  </si>
  <si>
    <t>75,0*6,0*0,05 = 22,500 =&gt; A _x000d_
napojení na stávající stav: _x000d_
5,8*4,0*0,05 = 1,160 =&gt; B _x000d_
A+B = 23,660 =&gt; C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</si>
  <si>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</si>
  <si>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5 - komunikace</t>
  </si>
  <si>
    <t>572111</t>
  </si>
  <si>
    <t>INFILTRAČNÍ POSTŘIK ASFALTOVÝ DO 0,5KG/M2</t>
  </si>
  <si>
    <t>M2</t>
  </si>
  <si>
    <t>- PS EK 0,5 kg/m2</t>
  </si>
  <si>
    <t>75,0*6,0 = 450,000 =&gt; A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</si>
  <si>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</si>
  <si>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572211</t>
  </si>
  <si>
    <t>SPOJOVACÍ POSTŘIK Z ASFALTU DO 0,5KG/M2</t>
  </si>
  <si>
    <t>75,0*6,0 = 450,000 =&gt; A _x000d_
napojení na stávající stav: _x000d_
5,8*4,0 = 23,200 =&gt; B _x000d_
A+B = 473,200 =&gt; C</t>
  </si>
  <si>
    <t>574A33</t>
  </si>
  <si>
    <t>ASFALTOVÝ BETON PRO OBRUSNÉ VRSTVY ACO 11 TL. 40MM</t>
  </si>
  <si>
    <t>- ACO 11 tl. 40 mm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</si>
  <si>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</si>
  <si>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574C56</t>
  </si>
  <si>
    <t>ASFALTOVÝ BETON PRO LOŽNÍ VRSTVY ACL 16+, 16S TL. 60MM</t>
  </si>
  <si>
    <t>- ACL 16+ tl. 60 mm</t>
  </si>
  <si>
    <t>8 - potrubí</t>
  </si>
  <si>
    <t>89923</t>
  </si>
  <si>
    <t>VÝŠKOVÁ ÚPRAVA KRYCÍCH HRNCŮ</t>
  </si>
  <si>
    <t>- výšková úprava stávajících krycích hrnců ve vozovce _x000d_
- včetně výměny jednoho poškozeného</t>
  </si>
  <si>
    <t>Položka zahrnuje:
- všechny nutné práce a materiály pro zvýšení nebo snížení zařízení (včetně nutné úpravy stávajícího povrchu vozovky nebo chodníku)
Položka nezahrnuje:
- x</t>
  </si>
  <si>
    <t>9 - ostatní práce</t>
  </si>
  <si>
    <t>915111</t>
  </si>
  <si>
    <t>VODOROVNÉ DOPRAVNÍ ZNAČENÍ BARVOU HLADKÉ - DODÁVKA A POKLÁDKA</t>
  </si>
  <si>
    <t>- VDZ barvou</t>
  </si>
  <si>
    <t>75,0*0,125*2 = 18,750 =&gt; A _x000d_
4,0*0,125*2 = 1,000 =&gt; B _x000d_
A+B = 19,750 =&gt; C</t>
  </si>
  <si>
    <t>Položka zahrnuje:
- dodání a pokládku nátěrového materiálu
- předznačení a reflexní úpravu
Položka nezahrnuje:
- x
Způsob měření:
- měří se pouze natíraná plocha</t>
  </si>
  <si>
    <t>915221</t>
  </si>
  <si>
    <t>VODOR DOPRAV ZNAČ PLASTEM STRUKTURÁLNÍ NEHLUČNÉ - DOD A POKLÁDKA</t>
  </si>
  <si>
    <t>- VDZ plast</t>
  </si>
  <si>
    <t>919113</t>
  </si>
  <si>
    <t>ŘEZÁNÍ ASFALTOVÉHO KRYTU VOZOVEK TL DO 150MM</t>
  </si>
  <si>
    <t>M</t>
  </si>
  <si>
    <t>- řezání stávajícího asfaltového krytu na začátku a konci úpravy křižovatky</t>
  </si>
  <si>
    <t>5,8 = 5,800 =&gt; A</t>
  </si>
  <si>
    <t>Položka zahrnuje:
- řezání vozovkové vrstvy v předepsané tloušťce
- spotřeba vody
Položka nezahrnuje:
- x</t>
  </si>
  <si>
    <t>93131</t>
  </si>
  <si>
    <t>TĚSNĚNÍ DILATAČ SPAR ASF ZÁLIVKOU</t>
  </si>
  <si>
    <t>- utěsnění spár na začátku a konci úpravy</t>
  </si>
  <si>
    <t>5,8*0,04*0,04 = 0,009 =&gt; A</t>
  </si>
  <si>
    <t>Položka zahrnuje:
- dodávku a osazení předepsaného materiálu
- očištění ploch spáry před úpravou
- očištění okolí spáry po úpravě
Položka nezahrnuje:
- těsnící profil</t>
  </si>
  <si>
    <t xml:space="preserve">SO101+301 - Křižovatka a odvodnění silnic III/220 4 a III/220 6 </t>
  </si>
  <si>
    <t>vodorovné konstrukce</t>
  </si>
  <si>
    <t>014102</t>
  </si>
  <si>
    <t>a</t>
  </si>
  <si>
    <t>POPLATKY ZA SKLÁDKU</t>
  </si>
  <si>
    <t>t</t>
  </si>
  <si>
    <t>- zemina</t>
  </si>
  <si>
    <t xml:space="preserve">- z položky 12273:  8,484*1,9 = 16,120 =&gt; A _x000d_
- z položky 13273:  20,47*1,9 = 38,893 =&gt; B _x000d_
A+B = 55,013 =&gt; C</t>
  </si>
  <si>
    <t>Položka zahrnuje:
- veškeré poplatky provozovateli skládky související s uložením odpadu na skládce.
Položka nezahrnuje:
- x</t>
  </si>
  <si>
    <t>b</t>
  </si>
  <si>
    <t>- kamenivo - podkladní vrstvy vozovky</t>
  </si>
  <si>
    <t xml:space="preserve">- z položky 11332:  141,027*2,0 = 282,054 =&gt; A</t>
  </si>
  <si>
    <t>11332</t>
  </si>
  <si>
    <t>ODSTRANĚNÍ PODKLADŮ ZPEVNĚNÝCH PLOCH Z KAMENIVA NESTMELENÉHO</t>
  </si>
  <si>
    <t>- odstranění podkladu stávající vozovky tl. 30 a 20 cm_x000d_
- včetně naložení, odvozu a uložení na skládce _x000d_
- poplatek za uložení odpadu na skládce viz položky 014102.b</t>
  </si>
  <si>
    <t xml:space="preserve">tl. 30 cm:  307,362*0,3 = 92,209 =&gt; A _x000d_
tl. 20 cm:  (178,720+65,368)*0,2 = 48,818 =&gt; B _x000d_
A+B = 141,027 =&gt; C</t>
  </si>
  <si>
    <t>- frézování stávající vozovky tl. 10 _x000d_
- v místech napojení na stávající stav tl. 4 cm _x000d_
- vyfrézovaný materiál bude odkoupen zhotovitelem stavby na základě uzavřené kupní smlouvy</t>
  </si>
  <si>
    <t xml:space="preserve">tl. 10 cm:  946,297*0,1 = 94,630 =&gt; A _x000d_
tl. 4 cm (napojení na stávající stav): _x000d_
((3,25+3,07)*4,45)*0,04 = 1,125 =&gt; B _x000d_
6,0*5,0*0,04 = 1,200 =&gt; C _x000d_
9,70*3,5*0,04 = 1,358 =&gt; D _x000d_
A+B+C+D = 98,313 =&gt; E</t>
  </si>
  <si>
    <t>12273</t>
  </si>
  <si>
    <t>ODKOPÁVKY A PROKOPÁVKY OBECNÉ TŘ. I</t>
  </si>
  <si>
    <t>- případné odkopy na úroveň zemní pláně _x000d_
- včetně naložení a odvozu _x000d_
- poplatek za uložení odpadu na skládce viz položky 014102.a_x000d_
- položka bude čerpána pouze se souhlasem TDS</t>
  </si>
  <si>
    <t>29,151*0,20+13,270*0,20 = 8,484 =&gt; A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</si>
  <si>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</si>
  <si>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13273</t>
  </si>
  <si>
    <t>HLOUBENÍ RÝH ŠÍŘ DO 2M PAŽ I NEPAŽ TŘ. I</t>
  </si>
  <si>
    <t>- včetně naložení a odvozu _x000d_
- část materiálu (16,2 m3) bude použit do položky 17411_x000d_
- zbývající část materiálu (20,47 m3) bude uloženo na skládku - poplatek za uložení odpadu na skládce viz položky 014102.a_x000d_
- položka bude čerpána pouze se souhlasem TDS</t>
  </si>
  <si>
    <t xml:space="preserve">(20,271+2,519+6,497)*0,60*1,8 = 31,630 =&gt; A _x000d_
výkop pro šachtu:  (2,0*2,0*1,8)-(2,0*0,6*1,8) = 5,040 =&gt; B _x000d_
A+B = 36,670 =&gt; C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</si>
  <si>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</si>
  <si>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17120</t>
  </si>
  <si>
    <t>ULOŽENÍ SYPANINY DO NÁSYPŮ A NA SKLÁDKY BEZ ZHUTNĚNÍ</t>
  </si>
  <si>
    <t>- uložení na trvalou skládku</t>
  </si>
  <si>
    <t xml:space="preserve">- z položky 12273:  8,484 = 8,484 =&gt; A _x000d_
- z položky 13273:  36,67 = 36,670 =&gt; B _x000d_
A+B = 45,154 =&gt; C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</si>
  <si>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</si>
  <si>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17180</t>
  </si>
  <si>
    <t>ULOŽENÍ SYPANINY DO NÁSYPŮ Z NAKUPOVANÝCH MATERIÁLŮ</t>
  </si>
  <si>
    <t>- včetně dodání a nákupu vhodného materiálu _x000d_
- položka bude čerpána pouze se souhlasem TDS</t>
  </si>
  <si>
    <t>(3,4230+1,7956+0,8936)/3*25 = 50,935 =&gt; A _x000d_
0,4010*10 = 4,010 =&gt; B _x000d_
A+B = 54,945 =&gt; C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</si>
  <si>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</si>
  <si>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17411</t>
  </si>
  <si>
    <t>ZÁSYP JAM A RÝH ZEMINOU SE ZHUTNĚNÍM</t>
  </si>
  <si>
    <t>- zpětný zásyp rýhy odvodnění mimo komunikaci _x000d_
- materiál z položky 13273</t>
  </si>
  <si>
    <t>15,000*0,60*1,8 = 16,200 =&gt; A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</si>
  <si>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</si>
  <si>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17481</t>
  </si>
  <si>
    <t>ZÁSYP JAM A RÝH Z NAKUPOVANÝCH MATERIÁLŮ</t>
  </si>
  <si>
    <t>- zpětný zásyp rýhy odvodnění pod komunikací _x000d_
- včetně dodání a nákupu vhodného materiálu _x000d_
- položka bude čerpána pouze se souhlasem TDS</t>
  </si>
  <si>
    <t>((5,271+2,519+6,497)*0,60*1,8) = 15,430 =&gt; A _x000d_
-(3,14*0,1*0,1*(2,519+6,497)) = -0,283 =&gt; B _x000d_
-(3,14*0,15*,015*5,271) = -0,037 =&gt; C _x000d_
A+B+C = 15,110 =&gt; D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</si>
  <si>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</si>
  <si>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</si>
  <si>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</si>
  <si>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>- úprava pláně v zářezech v hor. 1-4</t>
  </si>
  <si>
    <t>946,297 = 946,297 =&gt; A</t>
  </si>
  <si>
    <t>Položka zahrnuje:
- úpravu pláně včetně vyrovnání výškových rozdílů. Míru zhutnění určuje projekt.
Položka nezahrnuje:
- x</t>
  </si>
  <si>
    <t>4 - vodorovné konstrukce</t>
  </si>
  <si>
    <t>451312</t>
  </si>
  <si>
    <t>PODKLADNÍ A VÝPLŇOVÉ VRSTVY Z PROSTÉHO BETONU C12/15</t>
  </si>
  <si>
    <t>- beton C12/15</t>
  </si>
  <si>
    <t>- obetonování šachty: 4,5 = 4,500 =&gt; A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</si>
  <si>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</si>
  <si>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45157</t>
  </si>
  <si>
    <t>PODKLADNÍ A VÝPLŇOVÉ VRSTVY Z KAMENIVA TĚŽENÉHO</t>
  </si>
  <si>
    <t>- pískový podsyp ze štěrkopísku do 63 mm, tl. lože 100 mm</t>
  </si>
  <si>
    <t xml:space="preserve">- lože pod potrubí:   (20,271+2,519+6,497)*0,6*0,1 = 1,757 =&gt; A _x000d_
- pod šachtu:  2,0*2,0*0,1 = 0,400 =&gt; B _x000d_
A+B = 2,157 =&gt; C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</si>
  <si>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</si>
  <si>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56333</t>
  </si>
  <si>
    <t>VOZOVKOVÉ VRSTVY ZE ŠTĚRKODRTI TL. DO 150MM</t>
  </si>
  <si>
    <t>- ŠDa tl. 150 mm - 2 vrstvy</t>
  </si>
  <si>
    <t>946,297*2 = 1892,594 =&gt; A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</si>
  <si>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</si>
  <si>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946,297*2 = 1892,594 =&gt; A _x000d_
napojení na stávající stav: _x000d_
6,0*5,0 = 30,000 =&gt; B _x000d_
9,70*3,5 = 33,950 =&gt; C _x000d_
A+B+C = 1956,544 =&gt; D</t>
  </si>
  <si>
    <t>946,297 = 946,297 =&gt; A _x000d_
napojení na stávající stav: _x000d_
6,0*5,0 = 30,000 =&gt; B _x000d_
9,70*3,5 = 33,950 =&gt; C _x000d_
A+B+C = 1010,247 =&gt; D</t>
  </si>
  <si>
    <t>574E76</t>
  </si>
  <si>
    <t>ASFALTOVÝ BETON PRO PODKLADNÍ VRSTVY ACP 16+, 16S TL. 80MM</t>
  </si>
  <si>
    <t>- ACP 16+ tl. 80 mm</t>
  </si>
  <si>
    <t>87434</t>
  </si>
  <si>
    <t>POTRUBÍ Z TRUB PLASTOVÝCH ODPADNÍCH DN DO 200MM</t>
  </si>
  <si>
    <t>- montáž trub z plastu, gumový kroužek, DN 200, včetně dodávky trub PVC hrdlových 200x4,9x5000</t>
  </si>
  <si>
    <t>6,497+2,519 = 9,016 =&gt; A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</si>
  <si>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</si>
  <si>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87445</t>
  </si>
  <si>
    <t>POTRUBÍ Z TRUB PLASTOVÝCH ODPADNÍCH DN DO 300MM</t>
  </si>
  <si>
    <t>- montáž trub z plastu, gumový kroužek, DN 300, včetně dodávky trub PVC hrdlových 315x7,7x5000</t>
  </si>
  <si>
    <t>20,271 = 20,271 =&gt; A</t>
  </si>
  <si>
    <t>894145</t>
  </si>
  <si>
    <t>ŠACHTY KANALIZAČNÍ Z BETON DÍLCŮ NA POTRUBÍ DN DO 300MM</t>
  </si>
  <si>
    <t>- kanalizační šachta - kompletní dodávka, včetně osazení a montáže _x000d_
- s odbočkou pro napojení UV_x000d_
- včetně litinového poklopu s rámem do 150 kg, včetně dodávky a osazení - D600</t>
  </si>
  <si>
    <t>Položka zahrnuje:
- poklopy s rámem, mříže s rámem, stupadla, žebříky, stropy z bet. dílců a pod.
- předepsané betonové skruže, prefabrikované nebo monolitické betonové dno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
Položka nezahrnuje:
- x</t>
  </si>
  <si>
    <t>89712</t>
  </si>
  <si>
    <t>VPUSŤ KANALIZAČNÍ ULIČNÍ KOMPLETNÍ Z BETONOVÝCH DÍLCŮ</t>
  </si>
  <si>
    <t>- uliční vpusti - kompletní dodávka, včetně montáže a osazení _x000d_
- včetně mříže litinové s rámem do 150 kg, rozměr 500 x 500 mm</t>
  </si>
  <si>
    <t>2 = 2,000 =&gt; A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</si>
  <si>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</si>
  <si>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89921</t>
  </si>
  <si>
    <t>VÝŠKOVÁ ÚPRAVA POKLOPŮ</t>
  </si>
  <si>
    <t>- výšková úprava stávajících poklopů kanalizačních šachet_x000d_
- včetně potřebné chybějící skruže - doplnění pro nadvýšení</t>
  </si>
  <si>
    <t>3 = 3,000 =&gt; A</t>
  </si>
  <si>
    <t>91297</t>
  </si>
  <si>
    <t>DOPRAVNÍ ZRCADLO</t>
  </si>
  <si>
    <t>- odstranění stávajícího dopravního zrcadla_x000d_
- včetně odvozu na místo určení _x000d_
- včetně odvozu a demontáže sloupku a upevňující konstrukce</t>
  </si>
  <si>
    <t>Položka zahrnuje:
- dodání a osazení zrcadla včetně nutných zemních prací
- předepsaná povrchová úprava
- vnitrostaveništní a mimostaveništní doprava
- odrazky plastové nebo z retroreflexní fólie
Položka nezahrnuje:
- x</t>
  </si>
  <si>
    <t>914121</t>
  </si>
  <si>
    <t>DOPRAVNÍ ZNAČKY ZÁKLADNÍ VELIKOSTI OCELOVÉ TŘ RA1- DODÁVKA A MONTÁŽ</t>
  </si>
  <si>
    <t>- dopravní značky, včetně osazení a dodání</t>
  </si>
  <si>
    <t xml:space="preserve">P2:  1 = 1,000 =&gt; A _x000d_
P6:  1 = 1,000 =&gt; B _x000d_
E2b:  1 = 1,000 =&gt; C _x000d_
A+B+C = 3,000 =&gt; D</t>
  </si>
  <si>
    <t>Položka zahrnuje:
- dodávku a montáž značek v požadovaném provedení
Položka nezahrnuje:
- x</t>
  </si>
  <si>
    <t>914122</t>
  </si>
  <si>
    <t>DOPRAVNÍ ZNAČKY ZÁKLADNÍ VELIKOSTI OCELOVÉ TŘ RA1 - MONTÁŽ S PŘEMÍSTĚNÍM</t>
  </si>
  <si>
    <t>- zpětná montáž stávajících značek _x000d_
- včetně dovozu z dočasné deponie</t>
  </si>
  <si>
    <t xml:space="preserve">P2:  1 = 1,000 =&gt; A _x000d_
E2b:  1 = 1,000 =&gt; B _x000d_
IS3a:  1 = 1,000 =&gt; C _x000d_
IS3b:  1 = 1,000 =&gt; D _x000d_
IS3c:  1 = 1,000 =&gt; E _x000d_
P4:  1 = 1,000 =&gt; F _x000d_
E2b:  1 = 1,000 =&gt; G _x000d_
A+B+C+D+E+F+G = 7,000 =&gt; H</t>
  </si>
  <si>
    <t>Položka zahrnuje:
- dopravu demontované značky z dočasné skládky
- osazení a montáž značky na místě určeném projektem
- nutnou opravu poškozených částí
Položka nezahrnuje:
- dodávku značky</t>
  </si>
  <si>
    <t>914123</t>
  </si>
  <si>
    <t>DOPRAVNÍ ZNAČKY ZÁKLADNÍ VELIKOSTI OCELOVÉ TŘ RA1 - DEMONTÁŽ</t>
  </si>
  <si>
    <t>- demontáž stávajících dopravních značek_x000d_
- včetně odvozu na dočasnou deponii (bude použito pro zpětnou montáž)</t>
  </si>
  <si>
    <t>Položka zahrnuje:
- odstranění, demontáž a odklizení materiálu s odvozem na předepsané místo
Položka nezahrnuje:
- x</t>
  </si>
  <si>
    <t>914921</t>
  </si>
  <si>
    <t>SLOUPKY A STOJKY DOPRAVNÍCH ZNAČEK Z OCEL TRUBEK DO PATKY - DODÁVKA A MONTÁŽ</t>
  </si>
  <si>
    <t>- sloupek dopravní značky vč. patky a kotvení</t>
  </si>
  <si>
    <t>Položka zahrnuje:
- sloupky
- upevňovací zařízení
- osazení (betonová patka, zemní práce)
Položka nezahrnuje:
- x</t>
  </si>
  <si>
    <t>914922</t>
  </si>
  <si>
    <t>SLOUPKY A STOJKY DZ Z OCEL TRUBEK DO PATKY MONTÁŽ S PŘESUNEM</t>
  </si>
  <si>
    <t>- zpětná montáž stávajících sloupků DZ _x000d_
- včetně dovozu z dočasné deponie</t>
  </si>
  <si>
    <t>Položka zahrnuje:
- dopravu demontovaného zařízení z dočasné skládky
- osazení a montáž zařízení na místě určeném projektem
- nutnou opravu poškozených částí
Položka nezahrnuje:
- dodávku sloupku, stojky a upevňovacího zařízení</t>
  </si>
  <si>
    <t>914923</t>
  </si>
  <si>
    <t>SLOUPKY A STOJKY DZ Z OCEL TRUBEK DO PATKY DEMONTÁŽ</t>
  </si>
  <si>
    <t>- demontáž stávajících sloupků DZ_x000d_
- včetně odvozu na dočasnou deponii (bude použito pro zpětnou montáž)</t>
  </si>
  <si>
    <t>13,848*0,125 = 1,731 =&gt; A _x000d_
2,584 = 2,584 =&gt; B _x000d_
A+B = 4,315 =&gt; C</t>
  </si>
  <si>
    <t>9186A2</t>
  </si>
  <si>
    <t>VTOK JÍMKY KAMEN VČET DLAŽBY PROPUSTU Z TRUB DN DO 300MM</t>
  </si>
  <si>
    <t>nový výústní objekt - osazen v místě původního výústního objektu _x000d_
- včetně vydláždění svahu koryta říčními kameny osazenými do podkladního betonu - kompletní dodávka včetně všech souvisejících prací _x000d_
- velké říční kameny tl. 150 - 200 mm_x000d_
- betonové lože tl. 200 mm_x000d_
- půdorysné rozměry objektu 1,0 x 1,85 m_x000d_
- včetně vybourání stávajícího výústního objektu, včetně odvozu a likvidace vybouraného materiálu, včetně příp. poplatku za uložení na skládce</t>
  </si>
  <si>
    <t>Položka zahrnuje:
- zdivo z lomového kamen na MC ve tvaru, předepsaným zadávací dokumentací
- vyspárování zdiva MC
- dlažbu dna z lomového kamene
- římsu ze železobetonu včetně výztuže, pokud je předepsaná zadávací dokumentací
Položka nezahrnuje:
- zábradlí, mříže, poklopy</t>
  </si>
  <si>
    <t>9,70+6 = 15,700 =&gt; A</t>
  </si>
  <si>
    <t>(9,70+6)*0,04*0,04 = 0,025 =&gt; A</t>
  </si>
  <si>
    <t>96687</t>
  </si>
  <si>
    <t>VYBOURÁNÍ ULIČNÍCH VPUSTÍ KOMPLETNÍCH</t>
  </si>
  <si>
    <t>- vybourání stávající uliční vpusti_x000d_
- včetně naložení, odvozu vybouraného materiálu a příp. poplatku za uložení na skládce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</si>
  <si>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</si>
  <si>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SO102.1 - Plocha podél silnice III/220 4</t>
  </si>
  <si>
    <t>75,0*4,0*0,05 = 15,000 =&gt; A</t>
  </si>
  <si>
    <t>75,0*4,0 = 300,000 =&gt; A</t>
  </si>
  <si>
    <t>- výšková úprava stávajících poklopů kanalizačních šachet</t>
  </si>
  <si>
    <t>91551</t>
  </si>
  <si>
    <t>VODOROVNÉ DOPRAVNÍ ZNAČENÍ - PŘEDEM PŘIPRAVENÉ SYMBOLY</t>
  </si>
  <si>
    <t>- zastávka BUS: 1 = 1,000 =&gt; A</t>
  </si>
  <si>
    <t>Položka zahrnuje:
- dodání a pokládku předepsaného symbolu
- předznačení a reflexní úpravu
Položka nezahrnuje:
- x</t>
  </si>
  <si>
    <t>SO102+801 - Chodníky a terénní úpravy podél silnice III/220 4 a III/220 6</t>
  </si>
  <si>
    <t>- podklad pod dlažbou</t>
  </si>
  <si>
    <t xml:space="preserve">z položky 11348:  246,142*0,24*2,0 = 118,148 =&gt; A</t>
  </si>
  <si>
    <t>c</t>
  </si>
  <si>
    <t>- beton</t>
  </si>
  <si>
    <t xml:space="preserve">- z položky 11352.a:  332,791*0,25*0,08*2,2 = 14,643 =&gt; A _x000d_
- z položky 11352.b:  83,962*0,30*0,15*2,2 = 8,312 =&gt; B _x000d_
A+B = 22,955 =&gt; C</t>
  </si>
  <si>
    <t>014211</t>
  </si>
  <si>
    <t>POPLATKY ZA ZEMNÍK - ORNICE</t>
  </si>
  <si>
    <t>- ornice pro položku 18231</t>
  </si>
  <si>
    <t>45 = 45,000 =&gt; A</t>
  </si>
  <si>
    <t>Položka zahrnuje:
- veškeré poplatky majiteli zemníku související s nákupem zeminy (nikoliv s otvírkou zemníku)
Položka nezahrnuje:
- x</t>
  </si>
  <si>
    <t>11348</t>
  </si>
  <si>
    <t>ODSTRANĚNÍ KRYTU ZPEVNĚNÝCH PLOCH Z DLAŽDIC VČETNĚ PODKLADU</t>
  </si>
  <si>
    <t>- rozebrání dlažby ze zámkové dlažby, včetně uložení na palety a odvoz na místo určení v obci Děpoltovice_x000d_
- včetně odstranění podkladu, včetně naložení, odvozu na skládku, poplatek za uložení podkladu na skládce + viz položka 014102.b</t>
  </si>
  <si>
    <t>(47,848+167,939+30,355)*0,3 = 73,843 =&gt; A</t>
  </si>
  <si>
    <t>11352</t>
  </si>
  <si>
    <t>ODSTRANĚNÍ CHODNÍKOVÝCH A SILNIČNÍCH OBRUBNÍKŮ BETONOVÝCH</t>
  </si>
  <si>
    <t>- vytrhání obrubníků chodníkových, parkových a silničních betonových (příp. kamenných) obrubníků_x000d_
- rozebrání bude provedeno ručně, nepoškozené obrubníky budou uloženy na palety a odvezeny na místo určení v obci Děpoltovice_x000d_
- včetně naložení, odvozu a uložení na skládce (poškozené obrubníky)_x000d_
- poplatek za uložení odpadu na skládce viz položky 014102.c</t>
  </si>
  <si>
    <t>37,4896+21,2422+47,0662+18,7888+101,1414+51,2232+53,6346+2,2052 = 332,791 =&gt; A _x000d_
19,025+8,143+14,0846+11,3297 = 52,582 =&gt; B _x000d_
26,4449+4,9424 = 31,387 =&gt; C _x000d_
A+B+C = 416,760 =&gt; D</t>
  </si>
  <si>
    <t>- frézování tl. 4 cm _x000d_
- vyfrézovaný materiál bude odkoupen zhotovitelem stavby na základě uzavřené kupní smlouvy</t>
  </si>
  <si>
    <t xml:space="preserve">tl. 4 cm:  52,5*0,04 = 2,100 =&gt; A</t>
  </si>
  <si>
    <t>12573</t>
  </si>
  <si>
    <t>VYKOPÁVKY ZE ZEMNÍKŮ A SKLÁDEK TŘ. I</t>
  </si>
  <si>
    <t>- natěžení ornice - včetně naložení a dovozu</t>
  </si>
  <si>
    <t>450*0,1 = 45,000 =&gt; A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</si>
  <si>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</si>
  <si>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- včetně dodání a nákupu vhodného materiálu, včetně hutnění</t>
  </si>
  <si>
    <t>(0,7083+0,4600+0,3163+0,0846+0,3645)/5*67,7467 = 26,200 =&gt; A _x000d_
(2,5268+2,1816+1,4187+0,1961+1,3093+0,4062+0,2208)/7*102,7109 = 121,192 =&gt; B _x000d_
A+B = 147,392 =&gt; C</t>
  </si>
  <si>
    <t>498,540+348,016 = 846,556 =&gt; A</t>
  </si>
  <si>
    <t>18231</t>
  </si>
  <si>
    <t>ROZPROSTŘENÍ ORNICE V ROVINĚ V TL DO 0,10M</t>
  </si>
  <si>
    <t>- rozprostření ornice v rovině v tl. 10 cm _x000d_
- ornice z položky 12573, poplatek za zemník z položky 014211</t>
  </si>
  <si>
    <t>450 = 450,000 =&gt; A</t>
  </si>
  <si>
    <t>Položka zahrnuje:
- nutné přemístění ornice z dočasných skládek vzdálených do 50m
- rozprostření ornice v předepsané tloušťce v rovině a ve svahu do 1:5
Položka nezahrnuje:
- x</t>
  </si>
  <si>
    <t>18242</t>
  </si>
  <si>
    <t>ZALOŽENÍ TRÁVNÍKU HYDROOSEVEM NA ORNICI</t>
  </si>
  <si>
    <t>Položka zahrnuje:
- dodání předepsané travní směsi, hydroosev na ornici, zalévání, první pokosení, to vše bez ohledu na sklon terénu
Položka nezahrnuje:
- x</t>
  </si>
  <si>
    <t>- podkladní beton C12/15</t>
  </si>
  <si>
    <t xml:space="preserve">- pod záhonové obruby:  296,60*0,15*0,3 = 13,347 =&gt; A _x000d_
- podkladní beton pod silniční obruby:  251,72*0,15*0,15 = 5,664 =&gt; B _x000d_
A+B = 19,011 =&gt; C</t>
  </si>
  <si>
    <t>chodník _x000d_
- štěrkodrť tl. 150 mm pod zámkovou dlažbu</t>
  </si>
  <si>
    <t>498,540*0,15 = 74,781 =&gt; A</t>
  </si>
  <si>
    <t>- PS EK 0,5 kg/m2 (místní komunikace)</t>
  </si>
  <si>
    <t xml:space="preserve">tl. 10 cm:  52,5*0,1 = 5,250 =&gt; A _x000d_
tl. 5 cm (napojení na stávající stav): 4,0*5,0*0,05 = 1,000 =&gt; B _x000d_
A+B = 6,250 =&gt; C</t>
  </si>
  <si>
    <t>- ACO 11 tl. 40 mm (místní komunikace)</t>
  </si>
  <si>
    <t>582614</t>
  </si>
  <si>
    <t>KRYTY Z BETON DLAŽDIC SE ZÁMKEM BAREV TL 60MM DO LOŽE Z KAM</t>
  </si>
  <si>
    <t>chodník _x000d_
- betonová zámková dlažba tl. 60 mm přírodní, včetně lože frakce 0-4 mm_x000d_
- 200/100/60 mm_x000d_
- včetně dodání a pokládky</t>
  </si>
  <si>
    <t>495,486 = 495,486 =&gt; A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</si>
  <si>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</si>
  <si>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58262A</t>
  </si>
  <si>
    <t>KRYTY Z BETON DLAŽDIC SE ZÁMKEM BAREV RELIÉF TL 60MM DO LOŽE Z MC</t>
  </si>
  <si>
    <t>chodník _x000d_
- betonová zámková reliéfní dlažba pro nevidomé tl. 60 mm červená, včetně lože frakce 0-4 mm_x000d_
- 200/100/60 mm_x000d_
- včetně dodání a pokládky</t>
  </si>
  <si>
    <t>3,053 = 3,053 =&gt; A</t>
  </si>
  <si>
    <t>- výšková úprava stávajících krycích hrnců šoupátek</t>
  </si>
  <si>
    <t>917212</t>
  </si>
  <si>
    <t>ZÁHONOVÉ OBRUBY Z BETONOVÝCH OBRUBNÍKŮ ŠÍŘ 80MM</t>
  </si>
  <si>
    <t>- záhonový obrubník 50/25/8 cm _x000d_
- včetně osazení a dodání _x000d_
- podkladní beton viz položka 451312</t>
  </si>
  <si>
    <t>70,2487+67,1910+9,2415+53,4750+56,3192+17,3763+22,7478 = 296,600 =&gt; A</t>
  </si>
  <si>
    <t>Položka zahrnuje:
- dodání a pokládku betonových obrubníků o rozměrech předepsaných zadávací dokumentací
- betonové lože i boční betonovou opěrku
Položka nezahrnuje:
- x</t>
  </si>
  <si>
    <t>917224</t>
  </si>
  <si>
    <t>SILNIČNÍ A CHODNÍKOVÉ OBRUBY Z BETONOVÝCH OBRUBNÍKŮ ŠÍŘ 150MM</t>
  </si>
  <si>
    <t>- silniční obrubník 100/30/15 cm _x000d_
- včetně osazení a dodání _x000d_
- podkladní beton viz položka 451312</t>
  </si>
  <si>
    <t>72,0+73,86+105,86 = 251,720 =&gt; A</t>
  </si>
  <si>
    <t>4 = 4,000 =&gt; A</t>
  </si>
  <si>
    <t>4*0,04*0,04 = 0,006 =&gt; A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</si>
</sst>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sz val="10"/>
      <color theme="1"/>
      <name val="Roboto"/>
    </font>
    <font>
      <b/>
      <sz val="2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6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83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164" fontId="3" fillId="0" borderId="0" xfId="0" applyNumberFormat="1" applyFont="1"/>
    <xf numFmtId="0" fontId="0" fillId="2" borderId="5" xfId="0" applyFill="1" applyBorder="1" applyProtection="1"/>
    <xf numFmtId="0" fontId="4" fillId="2" borderId="0" xfId="0" applyFont="1" applyFill="1" applyAlignment="1" applyProtection="1">
      <alignment shrinkToFit="1"/>
    </xf>
    <xf numFmtId="0" fontId="3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3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Protection="1"/>
    <xf numFmtId="164" fontId="3" fillId="3" borderId="0" xfId="0" applyNumberFormat="1" applyFont="1" applyFill="1" applyProtection="1"/>
    <xf numFmtId="0" fontId="0" fillId="3" borderId="0" xfId="0" applyFill="1" applyProtection="1"/>
    <xf numFmtId="0" fontId="3" fillId="2" borderId="10" xfId="0" applyFont="1" applyFill="1" applyBorder="1" applyAlignment="1" applyProtection="1">
      <alignment horizontal="left"/>
    </xf>
    <xf numFmtId="0" fontId="3" fillId="2" borderId="10" xfId="0" applyFont="1" applyFill="1" applyBorder="1" applyProtection="1"/>
    <xf numFmtId="164" fontId="3" fillId="2" borderId="10" xfId="0" applyNumberFormat="1" applyFont="1" applyFill="1" applyBorder="1" applyProtection="1"/>
    <xf numFmtId="0" fontId="0" fillId="2" borderId="10" xfId="0" applyFill="1" applyBorder="1" applyProtection="1"/>
    <xf numFmtId="0" fontId="3" fillId="2" borderId="11" xfId="0" applyFont="1" applyFill="1" applyBorder="1" applyAlignment="1" applyProtection="1">
      <alignment horizontal="left"/>
    </xf>
    <xf numFmtId="0" fontId="3" fillId="2" borderId="11" xfId="0" applyFont="1" applyFill="1" applyBorder="1" applyProtection="1"/>
    <xf numFmtId="164" fontId="3" fillId="2" borderId="11" xfId="0" applyNumberFormat="1" applyFont="1" applyFill="1" applyBorder="1" applyProtection="1"/>
    <xf numFmtId="0" fontId="6" fillId="3" borderId="12" xfId="0" quotePrefix="1" applyFont="1" applyFill="1" applyBorder="1" applyProtection="1"/>
    <xf numFmtId="164" fontId="3" fillId="3" borderId="12" xfId="0" applyNumberFormat="1" applyFont="1" applyFill="1" applyBorder="1" applyProtection="1"/>
    <xf numFmtId="0" fontId="2" fillId="2" borderId="0" xfId="0" applyFont="1" applyFill="1" applyAlignment="1" applyProtection="1">
      <alignment horizontal="center" wrapText="1" shrinkToFit="1"/>
    </xf>
    <xf numFmtId="0" fontId="4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3" fillId="2" borderId="0" xfId="0" applyNumberFormat="1" applyFont="1" applyFill="1" applyAlignment="1" applyProtection="1">
      <alignment horizontal="left" indent="1"/>
    </xf>
    <xf numFmtId="164" fontId="3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3" fillId="2" borderId="0" xfId="0" applyNumberFormat="1" applyFont="1" applyFill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3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3" fillId="3" borderId="0" xfId="0" applyFont="1" applyFill="1" applyAlignment="1" applyProtection="1">
      <alignment horizontal="center"/>
    </xf>
    <xf numFmtId="165" fontId="3" fillId="3" borderId="0" xfId="0" applyNumberFormat="1" applyFont="1" applyFill="1" applyProtection="1">
      <protection locked="0"/>
    </xf>
    <xf numFmtId="4" fontId="3" fillId="3" borderId="0" xfId="0" applyNumberFormat="1" applyFont="1" applyFill="1" applyProtection="1"/>
    <xf numFmtId="164" fontId="3" fillId="3" borderId="0" xfId="0" applyNumberFormat="1" applyFont="1" applyFill="1" applyAlignment="1" applyProtection="1">
      <alignment horizontal="right"/>
      <protection locked="0"/>
    </xf>
    <xf numFmtId="9" fontId="3" fillId="3" borderId="0" xfId="0" applyNumberFormat="1" applyFont="1" applyFill="1" applyAlignment="1" applyProtection="1">
      <alignment horizontal="center"/>
    </xf>
    <xf numFmtId="164" fontId="3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3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3" fillId="2" borderId="10" xfId="0" applyFont="1" applyFill="1" applyBorder="1" applyAlignment="1" applyProtection="1">
      <alignment wrapText="1"/>
    </xf>
    <xf numFmtId="0" fontId="0" fillId="2" borderId="10" xfId="0" applyFill="1" applyBorder="1" applyProtection="1">
      <protection locked="0"/>
    </xf>
    <xf numFmtId="165" fontId="3" fillId="3" borderId="12" xfId="0" applyNumberFormat="1" applyFont="1" applyFill="1" applyBorder="1" applyProtection="1">
      <protection locked="0"/>
    </xf>
    <xf numFmtId="4" fontId="3" fillId="3" borderId="12" xfId="0" applyNumberFormat="1" applyFont="1" applyFill="1" applyBorder="1" applyProtection="1"/>
    <xf numFmtId="164" fontId="3" fillId="3" borderId="12" xfId="0" applyNumberFormat="1" applyFont="1" applyFill="1" applyBorder="1" applyAlignment="1" applyProtection="1">
      <alignment horizontal="right"/>
      <protection locked="0"/>
    </xf>
    <xf numFmtId="9" fontId="3" fillId="3" borderId="12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0" fontId="6" fillId="2" borderId="12" xfId="0" applyFont="1" applyFill="1" applyBorder="1" applyProtection="1"/>
    <xf numFmtId="0" fontId="6" fillId="2" borderId="12" xfId="0" applyFont="1" applyFill="1" applyBorder="1" applyAlignment="1" applyProtection="1">
      <alignment horizontal="right"/>
    </xf>
    <xf numFmtId="164" fontId="6" fillId="2" borderId="12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2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3" xfId="0" applyFill="1" applyBorder="1" applyProtection="1"/>
    <xf numFmtId="0" fontId="6" fillId="2" borderId="14" xfId="0" applyFont="1" applyFill="1" applyBorder="1" applyAlignment="1" applyProtection="1">
      <alignment horizontal="right"/>
    </xf>
    <xf numFmtId="164" fontId="6" fillId="2" borderId="14" xfId="0" applyNumberFormat="1" applyFont="1" applyFill="1" applyBorder="1" applyAlignment="1" applyProtection="1">
      <alignment horizontal="left"/>
      <protection locked="0"/>
    </xf>
    <xf numFmtId="164" fontId="6" fillId="2" borderId="13" xfId="0" applyNumberFormat="1" applyFont="1" applyFill="1" applyBorder="1" applyProtection="1">
      <protection locked="0"/>
    </xf>
    <xf numFmtId="164" fontId="6" fillId="2" borderId="14" xfId="0" applyNumberFormat="1" applyFont="1" applyFill="1" applyBorder="1" applyAlignment="1" applyProtection="1">
      <alignment horizontal="left"/>
    </xf>
    <xf numFmtId="0" fontId="0" fillId="2" borderId="1" xfId="0" applyFill="1" applyBorder="1" applyProtection="1">
      <protection locked="0"/>
    </xf>
    <xf numFmtId="0" fontId="0" fillId="0" borderId="4" xfId="0" applyBorder="1" applyProtection="1"/>
    <xf numFmtId="0" fontId="0" fillId="0" borderId="6" xfId="0" applyBorder="1" applyProtection="1"/>
    <xf numFmtId="0" fontId="7" fillId="2" borderId="15" xfId="0" applyFont="1" applyFill="1" applyBorder="1" applyAlignment="1" applyProtection="1">
      <alignment horizontal="center"/>
    </xf>
    <xf numFmtId="0" fontId="0" fillId="0" borderId="8" xfId="0" applyBorder="1" applyProtection="1"/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3.2"/>
  <cols>
    <col min="1" max="1" width="4.664063"/>
    <col min="2" max="2" width="21.66406"/>
    <col min="3" max="3" width="140.6641"/>
    <col min="4" max="6" width="17.66406"/>
    <col min="7" max="7" width="4.664063"/>
    <col min="19" max="19" width="8.886719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  <c r="S5" s="9">
        <f>0+('0 - SO000'!S5+'1 - SO101.1'!S5+'2 - SO101+301'!S5+'3 - SO000'!S5+'4 - SO102.1'!S5+'5 - SO102+801'!S5)</f>
        <v>0</v>
      </c>
    </row>
    <row r="6" ht="34" customHeight="1">
      <c r="A6" s="10"/>
      <c r="B6" s="11" t="s">
        <v>2</v>
      </c>
      <c r="C6" s="1"/>
      <c r="D6" s="1"/>
      <c r="E6" s="1"/>
      <c r="F6" s="12" t="s">
        <v>3</v>
      </c>
      <c r="G6" s="13"/>
      <c r="H6" s="2"/>
      <c r="I6" s="2"/>
      <c r="S6" s="9">
        <f>0+('0 - SO000'!S6+'1 - SO101.1'!S6+'2 - SO101+301'!S6+'3 - SO000'!S6+'4 - SO102.1'!S6+'5 - SO102+801'!S6)</f>
        <v>0</v>
      </c>
    </row>
    <row r="7">
      <c r="A7" s="14"/>
      <c r="B7" s="4"/>
      <c r="C7" s="4"/>
      <c r="D7" s="4"/>
      <c r="E7" s="4"/>
      <c r="F7" s="4"/>
      <c r="G7" s="15"/>
      <c r="H7" s="2"/>
      <c r="I7" s="2"/>
      <c r="S7" s="9">
        <f>0+('0 - SO000'!S7+'1 - SO101.1'!S7+'2 - SO101+301'!S7+'3 - SO000'!S7+'4 - SO102.1'!S7+'5 - SO102+801'!S7)</f>
        <v>0</v>
      </c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6" t="s">
        <v>5</v>
      </c>
      <c r="B10" s="1"/>
      <c r="C10" s="17"/>
      <c r="D10" s="1"/>
      <c r="E10" s="1"/>
      <c r="F10" s="18" t="s">
        <v>6</v>
      </c>
      <c r="G10" s="13"/>
      <c r="H10" s="2"/>
      <c r="I10" s="2"/>
    </row>
    <row r="11" ht="16" customHeight="1">
      <c r="A11" s="19" t="s">
        <v>7</v>
      </c>
      <c r="B11" s="1"/>
      <c r="C11" s="1"/>
      <c r="D11" s="1"/>
      <c r="E11" s="1"/>
      <c r="F11" s="20">
        <f>SUM(D20,D24)</f>
        <v>0</v>
      </c>
      <c r="G11" s="13"/>
      <c r="H11" s="2"/>
      <c r="I11" s="2"/>
    </row>
    <row r="12">
      <c r="A12" s="16" t="s">
        <v>8</v>
      </c>
      <c r="B12" s="1"/>
      <c r="C12" s="17"/>
      <c r="D12" s="1"/>
      <c r="E12" s="18"/>
      <c r="F12" s="18" t="s">
        <v>9</v>
      </c>
      <c r="G12" s="13"/>
      <c r="H12" s="2"/>
      <c r="I12" s="2"/>
    </row>
    <row r="13" ht="16" customHeight="1">
      <c r="A13" s="19" t="s">
        <v>7</v>
      </c>
      <c r="B13" s="1"/>
      <c r="C13" s="1"/>
      <c r="D13" s="20" t="s">
        <v>10</v>
      </c>
      <c r="E13" s="17"/>
      <c r="F13" s="20">
        <f>ROUND(0+((S5)*1)+((S6)*1.15)+((S7)*1.21),2)</f>
        <v>0</v>
      </c>
      <c r="G13" s="13"/>
      <c r="H13" s="2"/>
      <c r="I13" s="2"/>
    </row>
    <row r="14">
      <c r="A14" s="16" t="s">
        <v>11</v>
      </c>
      <c r="B14" s="1"/>
      <c r="C14" s="1"/>
      <c r="D14" s="20" t="s">
        <v>12</v>
      </c>
      <c r="E14" s="17"/>
      <c r="F14" s="1"/>
      <c r="G14" s="13"/>
      <c r="H14" s="2"/>
      <c r="I14" s="2"/>
    </row>
    <row r="15" ht="14" customHeight="1">
      <c r="A15" s="19" t="s">
        <v>13</v>
      </c>
      <c r="B15" s="1"/>
      <c r="C15" s="1"/>
      <c r="D15" s="1"/>
      <c r="E15" s="1"/>
      <c r="F15" s="1"/>
      <c r="G15" s="13"/>
      <c r="H15" s="2"/>
      <c r="I15" s="2"/>
    </row>
    <row r="16" ht="10" customHeight="1">
      <c r="A16" s="14"/>
      <c r="B16" s="4"/>
      <c r="C16" s="4"/>
      <c r="D16" s="4"/>
      <c r="E16" s="4"/>
      <c r="F16" s="4"/>
      <c r="G16" s="15"/>
      <c r="H16" s="2"/>
      <c r="I16" s="2"/>
    </row>
    <row r="17" ht="14" customHeight="1">
      <c r="A17" s="4"/>
      <c r="B17" s="21" t="s">
        <v>14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10"/>
      <c r="B19" s="22" t="s">
        <v>15</v>
      </c>
      <c r="C19" s="22" t="s">
        <v>16</v>
      </c>
      <c r="D19" s="23" t="s">
        <v>17</v>
      </c>
      <c r="E19" s="23"/>
      <c r="F19" s="23" t="s">
        <v>18</v>
      </c>
      <c r="G19" s="13"/>
      <c r="H19" s="2"/>
      <c r="I19" s="2"/>
    </row>
    <row r="20">
      <c r="A20" s="10"/>
      <c r="B20" s="24" t="s">
        <v>19</v>
      </c>
      <c r="C20" s="24" t="s">
        <v>20</v>
      </c>
      <c r="D20" s="25">
        <f>SUM(D21,D22,D23)</f>
        <v>0</v>
      </c>
      <c r="E20" s="26"/>
      <c r="F20" s="25">
        <f>SUM(F21,F22,F23)</f>
        <v>0</v>
      </c>
      <c r="G20" s="13"/>
      <c r="H20" s="2"/>
      <c r="I20" s="2"/>
    </row>
    <row r="21" thickBot="1" ht="13.95">
      <c r="A21" s="10"/>
      <c r="B21" s="27" t="s">
        <v>21</v>
      </c>
      <c r="C21" s="28" t="s">
        <v>22</v>
      </c>
      <c r="D21" s="29">
        <f>'0 - SO000'!J10</f>
        <v>0</v>
      </c>
      <c r="E21" s="30"/>
      <c r="F21" s="29">
        <f>('0 - SO000'!J11)</f>
        <v>0</v>
      </c>
      <c r="G21" s="13"/>
      <c r="H21" s="2"/>
      <c r="I21" s="2"/>
      <c r="S21" s="9">
        <f>ROUND('0 - SO000'!S11,4)</f>
        <v>0</v>
      </c>
    </row>
    <row r="22" thickTop="1" thickBot="1" ht="14.7">
      <c r="A22" s="10"/>
      <c r="B22" s="31" t="s">
        <v>23</v>
      </c>
      <c r="C22" s="32" t="s">
        <v>24</v>
      </c>
      <c r="D22" s="33">
        <f>'1 - SO101.1'!J10</f>
        <v>0</v>
      </c>
      <c r="E22" s="30"/>
      <c r="F22" s="33">
        <f>('1 - SO101.1'!J11)</f>
        <v>0</v>
      </c>
      <c r="G22" s="13"/>
      <c r="H22" s="2"/>
      <c r="I22" s="2"/>
      <c r="S22" s="9">
        <f>ROUND('1 - SO101.1'!S11,4)</f>
        <v>0</v>
      </c>
    </row>
    <row r="23" thickTop="1" thickBot="1" ht="14.7">
      <c r="A23" s="10"/>
      <c r="B23" s="31" t="s">
        <v>25</v>
      </c>
      <c r="C23" s="32" t="s">
        <v>26</v>
      </c>
      <c r="D23" s="33">
        <f>'2 - SO101+301'!J10</f>
        <v>0</v>
      </c>
      <c r="E23" s="30"/>
      <c r="F23" s="33">
        <f>('2 - SO101+301'!J11)</f>
        <v>0</v>
      </c>
      <c r="G23" s="13"/>
      <c r="H23" s="2"/>
      <c r="I23" s="2"/>
      <c r="S23" s="9">
        <f>ROUND('2 - SO101+301'!S11,4)</f>
        <v>0</v>
      </c>
    </row>
    <row r="24" thickTop="1" ht="13.95">
      <c r="A24" s="10"/>
      <c r="B24" s="34" t="s">
        <v>27</v>
      </c>
      <c r="C24" s="34" t="s">
        <v>28</v>
      </c>
      <c r="D24" s="35">
        <f>SUM(D25,D26,D27)</f>
        <v>0</v>
      </c>
      <c r="E24" s="26"/>
      <c r="F24" s="35">
        <f>SUM(F25,F26,F27)</f>
        <v>0</v>
      </c>
      <c r="G24" s="13"/>
      <c r="H24" s="2"/>
      <c r="I24" s="2"/>
    </row>
    <row r="25" thickBot="1" ht="13.95">
      <c r="A25" s="10"/>
      <c r="B25" s="27" t="s">
        <v>21</v>
      </c>
      <c r="C25" s="28" t="s">
        <v>22</v>
      </c>
      <c r="D25" s="29">
        <f>'3 - SO000'!J10</f>
        <v>0</v>
      </c>
      <c r="E25" s="30"/>
      <c r="F25" s="29">
        <f>('3 - SO000'!J11)</f>
        <v>0</v>
      </c>
      <c r="G25" s="13"/>
      <c r="H25" s="2"/>
      <c r="I25" s="2"/>
      <c r="S25" s="9">
        <f>ROUND('3 - SO000'!S11,4)</f>
        <v>0</v>
      </c>
    </row>
    <row r="26" thickTop="1" thickBot="1" ht="14.7">
      <c r="A26" s="10"/>
      <c r="B26" s="31" t="s">
        <v>29</v>
      </c>
      <c r="C26" s="32" t="s">
        <v>30</v>
      </c>
      <c r="D26" s="33">
        <f>'4 - SO102.1'!J10</f>
        <v>0</v>
      </c>
      <c r="E26" s="30"/>
      <c r="F26" s="33">
        <f>('4 - SO102.1'!J11)</f>
        <v>0</v>
      </c>
      <c r="G26" s="13"/>
      <c r="H26" s="2"/>
      <c r="I26" s="2"/>
      <c r="S26" s="9">
        <f>ROUND('4 - SO102.1'!S11,4)</f>
        <v>0</v>
      </c>
    </row>
    <row r="27" thickTop="1" thickBot="1" ht="14.7">
      <c r="A27" s="10"/>
      <c r="B27" s="31" t="s">
        <v>31</v>
      </c>
      <c r="C27" s="32" t="s">
        <v>32</v>
      </c>
      <c r="D27" s="33">
        <f>'5 - SO102+801'!J10</f>
        <v>0</v>
      </c>
      <c r="E27" s="30"/>
      <c r="F27" s="33">
        <f>('5 - SO102+801'!J11)</f>
        <v>0</v>
      </c>
      <c r="G27" s="13"/>
      <c r="H27" s="2"/>
      <c r="I27" s="2"/>
      <c r="S27" s="9">
        <f>ROUND('5 - SO102+801'!S11,4)</f>
        <v>0</v>
      </c>
    </row>
    <row r="28">
      <c r="A28" s="14"/>
      <c r="B28" s="4"/>
      <c r="C28" s="4"/>
      <c r="D28" s="4"/>
      <c r="E28" s="4"/>
      <c r="F28" s="4"/>
      <c r="G28" s="15"/>
      <c r="H28" s="2"/>
      <c r="I28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1" location="'0 - SO000'!A11" display="   └ SO000 ꜛ"/>
    <hyperlink ref="B22" location="'1 - SO101.1'!A11" display="   └ SO101.1 ꜛ"/>
    <hyperlink ref="B23" location="'2 - SO101+301'!A11" display="   └ SO101+301 ꜛ"/>
    <hyperlink ref="B25" location="'3 - SO000'!A11" display="   └ SO000 ꜛ"/>
    <hyperlink ref="B26" location="'4 - SO102.1'!A11" display="   └ SO102.1 ꜛ"/>
    <hyperlink ref="B27" location="'5 - SO102+801'!A11" display="   └ SO102+801 ꜛ"/>
  </hyperlinks>
  <pageMargins left="0.39375" right="0.39375" top="0.5902778" bottom="0.39375" header="0.1965278" footer="0.1576389"/>
  <pageSetup paperSize="9" orientation="portrait" fitToHeight="0"/>
  <headerFooter>
    <oddFooter>&amp;LOTSKP 2022&amp;R&amp;P/&amp;N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33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 ht="12.75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0+(H66)</f>
        <v>0</v>
      </c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6" t="s">
        <v>34</v>
      </c>
      <c r="B10" s="1"/>
      <c r="C10" s="17"/>
      <c r="D10" s="1"/>
      <c r="E10" s="1"/>
      <c r="F10" s="1"/>
      <c r="G10" s="18"/>
      <c r="H10" s="1"/>
      <c r="I10" s="39" t="s">
        <v>35</v>
      </c>
      <c r="J10" s="40">
        <f>0+H67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36</v>
      </c>
      <c r="B11" s="1"/>
      <c r="C11" s="1"/>
      <c r="D11" s="1"/>
      <c r="E11" s="1"/>
      <c r="F11" s="1"/>
      <c r="G11" s="39"/>
      <c r="H11" s="1"/>
      <c r="I11" s="39" t="s">
        <v>37</v>
      </c>
      <c r="J11" s="40">
        <f>ROUND(0+((H66)*1.21),2)</f>
        <v>0</v>
      </c>
      <c r="K11" s="1"/>
      <c r="L11" s="1"/>
      <c r="M11" s="13"/>
      <c r="N11" s="2"/>
      <c r="O11" s="2"/>
      <c r="P11" s="2"/>
      <c r="Q11" s="41">
        <f>IF(SUM(K20)&gt;0,ROUND(SUM(S20)/SUM(K20)-1,8),0)</f>
        <v>0</v>
      </c>
      <c r="R11" s="9">
        <f>AVERAGE(J66)</f>
        <v>0</v>
      </c>
      <c r="S11" s="9">
        <f>J10*(1+Q11)</f>
        <v>0</v>
      </c>
    </row>
    <row r="12" ht="12.75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9"/>
      <c r="H13" s="1"/>
      <c r="I13" s="39" t="s">
        <v>10</v>
      </c>
      <c r="J13" s="17"/>
      <c r="K13" s="1"/>
      <c r="L13" s="1"/>
      <c r="M13" s="13"/>
      <c r="N13" s="2"/>
      <c r="O13" s="2"/>
      <c r="P13" s="2"/>
      <c r="Q13" s="2"/>
    </row>
    <row r="14" ht="12.75">
      <c r="A14" s="10"/>
      <c r="B14" s="1"/>
      <c r="C14" s="1"/>
      <c r="D14" s="1"/>
      <c r="E14" s="1"/>
      <c r="F14" s="1"/>
      <c r="G14" s="1"/>
      <c r="H14" s="1"/>
      <c r="I14" s="39" t="s">
        <v>12</v>
      </c>
      <c r="J14" s="17"/>
      <c r="K14" s="1"/>
      <c r="L14" s="1"/>
      <c r="M14" s="13"/>
      <c r="N14" s="2"/>
      <c r="O14" s="2"/>
      <c r="P14" s="2"/>
      <c r="Q14" s="2"/>
    </row>
    <row r="15" hidden="1" ht="12.75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36" t="s">
        <v>38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42" t="s">
        <v>39</v>
      </c>
      <c r="C19" s="42"/>
      <c r="D19" s="42"/>
      <c r="E19" s="42" t="s">
        <v>40</v>
      </c>
      <c r="F19" s="42"/>
      <c r="G19" s="43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 ht="12.75">
      <c r="A20" s="10"/>
      <c r="B20" s="44">
        <v>0</v>
      </c>
      <c r="C20" s="1"/>
      <c r="D20" s="1"/>
      <c r="E20" s="45" t="s">
        <v>41</v>
      </c>
      <c r="F20" s="1"/>
      <c r="G20" s="1"/>
      <c r="H20" s="1"/>
      <c r="I20" s="1"/>
      <c r="J20" s="1"/>
      <c r="K20" s="46">
        <f>0+J26+J31+J36+J41+J46+J51+J56+J61</f>
        <v>0</v>
      </c>
      <c r="L20" s="46">
        <f>0+L66</f>
        <v>0</v>
      </c>
      <c r="M20" s="13"/>
      <c r="N20" s="2"/>
      <c r="O20" s="2"/>
      <c r="P20" s="2"/>
      <c r="Q20" s="2"/>
      <c r="S20" s="9">
        <f>S66</f>
        <v>0</v>
      </c>
    </row>
    <row r="21" ht="12.75">
      <c r="A21" s="1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5"/>
      <c r="N21" s="2"/>
      <c r="O21" s="2"/>
      <c r="P21" s="2"/>
      <c r="Q21" s="2"/>
    </row>
    <row r="22" ht="14" customHeight="1">
      <c r="A22" s="4"/>
      <c r="B22" s="36" t="s">
        <v>42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10"/>
      <c r="B24" s="42" t="s">
        <v>43</v>
      </c>
      <c r="C24" s="42" t="s">
        <v>39</v>
      </c>
      <c r="D24" s="42" t="s">
        <v>44</v>
      </c>
      <c r="E24" s="42" t="s">
        <v>40</v>
      </c>
      <c r="F24" s="42" t="s">
        <v>45</v>
      </c>
      <c r="G24" s="43" t="s">
        <v>46</v>
      </c>
      <c r="H24" s="23" t="s">
        <v>47</v>
      </c>
      <c r="I24" s="23" t="s">
        <v>48</v>
      </c>
      <c r="J24" s="23" t="s">
        <v>17</v>
      </c>
      <c r="K24" s="43" t="s">
        <v>49</v>
      </c>
      <c r="L24" s="23" t="s">
        <v>18</v>
      </c>
      <c r="M24" s="13"/>
      <c r="N24" s="2"/>
      <c r="O24" s="2"/>
      <c r="P24" s="2"/>
      <c r="Q24" s="2"/>
    </row>
    <row r="25" ht="40" customHeight="1">
      <c r="A25" s="10"/>
      <c r="B25" s="47" t="s">
        <v>50</v>
      </c>
      <c r="C25" s="1"/>
      <c r="D25" s="1"/>
      <c r="E25" s="1"/>
      <c r="F25" s="1"/>
      <c r="G25" s="1"/>
      <c r="H25" s="48"/>
      <c r="I25" s="1"/>
      <c r="J25" s="48"/>
      <c r="K25" s="1"/>
      <c r="L25" s="1"/>
      <c r="M25" s="13"/>
      <c r="N25" s="2"/>
      <c r="O25" s="2"/>
      <c r="P25" s="2"/>
      <c r="Q25" s="2"/>
    </row>
    <row r="26" ht="12.75">
      <c r="A26" s="10"/>
      <c r="B26" s="49">
        <v>1</v>
      </c>
      <c r="C26" s="50" t="s">
        <v>51</v>
      </c>
      <c r="D26" s="50" t="s">
        <v>7</v>
      </c>
      <c r="E26" s="50" t="s">
        <v>52</v>
      </c>
      <c r="F26" s="50" t="s">
        <v>7</v>
      </c>
      <c r="G26" s="51" t="s">
        <v>53</v>
      </c>
      <c r="H26" s="52">
        <v>1</v>
      </c>
      <c r="I26" s="53">
        <v>0</v>
      </c>
      <c r="J26" s="54">
        <f>ROUND(H26*I26,2)</f>
        <v>0</v>
      </c>
      <c r="K26" s="55">
        <v>0.20999999999999999</v>
      </c>
      <c r="L26" s="56">
        <f>ROUND(J26*1.21,2)</f>
        <v>0</v>
      </c>
      <c r="M26" s="13"/>
      <c r="N26" s="2"/>
      <c r="O26" s="2"/>
      <c r="P26" s="2"/>
      <c r="Q26" s="41">
        <f>IF(ISNUMBER(K26),IF(H26&gt;0,IF(I26&gt;0,J26,0),0),0)</f>
        <v>0</v>
      </c>
      <c r="R26" s="9">
        <f>IF(ISNUMBER(K26)=FALSE,J26,0)</f>
        <v>0</v>
      </c>
    </row>
    <row r="27" ht="12.75">
      <c r="A27" s="10"/>
      <c r="B27" s="57" t="s">
        <v>54</v>
      </c>
      <c r="C27" s="1"/>
      <c r="D27" s="1"/>
      <c r="E27" s="58" t="s">
        <v>55</v>
      </c>
      <c r="F27" s="1"/>
      <c r="G27" s="1"/>
      <c r="H27" s="48"/>
      <c r="I27" s="1"/>
      <c r="J27" s="48"/>
      <c r="K27" s="1"/>
      <c r="L27" s="1"/>
      <c r="M27" s="13"/>
      <c r="N27" s="2"/>
      <c r="O27" s="2"/>
      <c r="P27" s="2"/>
      <c r="Q27" s="2"/>
    </row>
    <row r="28" ht="12.75">
      <c r="A28" s="10"/>
      <c r="B28" s="57" t="s">
        <v>56</v>
      </c>
      <c r="C28" s="1"/>
      <c r="D28" s="1"/>
      <c r="E28" s="58" t="s">
        <v>57</v>
      </c>
      <c r="F28" s="1"/>
      <c r="G28" s="1"/>
      <c r="H28" s="48"/>
      <c r="I28" s="1"/>
      <c r="J28" s="48"/>
      <c r="K28" s="1"/>
      <c r="L28" s="1"/>
      <c r="M28" s="13"/>
      <c r="N28" s="2"/>
      <c r="O28" s="2"/>
      <c r="P28" s="2"/>
      <c r="Q28" s="2"/>
    </row>
    <row r="29" ht="12.75">
      <c r="A29" s="10"/>
      <c r="B29" s="57" t="s">
        <v>58</v>
      </c>
      <c r="C29" s="1"/>
      <c r="D29" s="1"/>
      <c r="E29" s="58" t="s">
        <v>59</v>
      </c>
      <c r="F29" s="1"/>
      <c r="G29" s="1"/>
      <c r="H29" s="48"/>
      <c r="I29" s="1"/>
      <c r="J29" s="48"/>
      <c r="K29" s="1"/>
      <c r="L29" s="1"/>
      <c r="M29" s="13"/>
      <c r="N29" s="2"/>
      <c r="O29" s="2"/>
      <c r="P29" s="2"/>
      <c r="Q29" s="2"/>
    </row>
    <row r="30" thickBot="1" ht="12.75">
      <c r="A30" s="10"/>
      <c r="B30" s="59" t="s">
        <v>60</v>
      </c>
      <c r="C30" s="30"/>
      <c r="D30" s="30"/>
      <c r="E30" s="60" t="s">
        <v>61</v>
      </c>
      <c r="F30" s="30"/>
      <c r="G30" s="30"/>
      <c r="H30" s="61"/>
      <c r="I30" s="30"/>
      <c r="J30" s="61"/>
      <c r="K30" s="30"/>
      <c r="L30" s="30"/>
      <c r="M30" s="13"/>
      <c r="N30" s="2"/>
      <c r="O30" s="2"/>
      <c r="P30" s="2"/>
      <c r="Q30" s="2"/>
    </row>
    <row r="31" thickTop="1" ht="12.75">
      <c r="A31" s="10"/>
      <c r="B31" s="49">
        <v>2</v>
      </c>
      <c r="C31" s="50" t="s">
        <v>62</v>
      </c>
      <c r="D31" s="50" t="s">
        <v>7</v>
      </c>
      <c r="E31" s="50" t="s">
        <v>63</v>
      </c>
      <c r="F31" s="50" t="s">
        <v>7</v>
      </c>
      <c r="G31" s="51" t="s">
        <v>53</v>
      </c>
      <c r="H31" s="62">
        <v>1</v>
      </c>
      <c r="I31" s="63">
        <v>0</v>
      </c>
      <c r="J31" s="64">
        <f>ROUND(H31*I31,2)</f>
        <v>0</v>
      </c>
      <c r="K31" s="65">
        <v>0.20999999999999999</v>
      </c>
      <c r="L31" s="66">
        <f>ROUND(J31*1.21,2)</f>
        <v>0</v>
      </c>
      <c r="M31" s="13"/>
      <c r="N31" s="2"/>
      <c r="O31" s="2"/>
      <c r="P31" s="2"/>
      <c r="Q31" s="41">
        <f>IF(ISNUMBER(K31),IF(H31&gt;0,IF(I31&gt;0,J31,0),0),0)</f>
        <v>0</v>
      </c>
      <c r="R31" s="9">
        <f>IF(ISNUMBER(K31)=FALSE,J31,0)</f>
        <v>0</v>
      </c>
    </row>
    <row r="32" ht="12.75">
      <c r="A32" s="10"/>
      <c r="B32" s="57" t="s">
        <v>54</v>
      </c>
      <c r="C32" s="1"/>
      <c r="D32" s="1"/>
      <c r="E32" s="58" t="s">
        <v>64</v>
      </c>
      <c r="F32" s="1"/>
      <c r="G32" s="1"/>
      <c r="H32" s="48"/>
      <c r="I32" s="1"/>
      <c r="J32" s="48"/>
      <c r="K32" s="1"/>
      <c r="L32" s="1"/>
      <c r="M32" s="13"/>
      <c r="N32" s="2"/>
      <c r="O32" s="2"/>
      <c r="P32" s="2"/>
      <c r="Q32" s="2"/>
    </row>
    <row r="33" ht="12.75">
      <c r="A33" s="10"/>
      <c r="B33" s="57" t="s">
        <v>56</v>
      </c>
      <c r="C33" s="1"/>
      <c r="D33" s="1"/>
      <c r="E33" s="58" t="s">
        <v>57</v>
      </c>
      <c r="F33" s="1"/>
      <c r="G33" s="1"/>
      <c r="H33" s="48"/>
      <c r="I33" s="1"/>
      <c r="J33" s="48"/>
      <c r="K33" s="1"/>
      <c r="L33" s="1"/>
      <c r="M33" s="13"/>
      <c r="N33" s="2"/>
      <c r="O33" s="2"/>
      <c r="P33" s="2"/>
      <c r="Q33" s="2"/>
    </row>
    <row r="34" ht="12.75">
      <c r="A34" s="10"/>
      <c r="B34" s="57" t="s">
        <v>58</v>
      </c>
      <c r="C34" s="1"/>
      <c r="D34" s="1"/>
      <c r="E34" s="58" t="s">
        <v>65</v>
      </c>
      <c r="F34" s="1"/>
      <c r="G34" s="1"/>
      <c r="H34" s="48"/>
      <c r="I34" s="1"/>
      <c r="J34" s="48"/>
      <c r="K34" s="1"/>
      <c r="L34" s="1"/>
      <c r="M34" s="13"/>
      <c r="N34" s="2"/>
      <c r="O34" s="2"/>
      <c r="P34" s="2"/>
      <c r="Q34" s="2"/>
    </row>
    <row r="35" thickBot="1" ht="12.75">
      <c r="A35" s="10"/>
      <c r="B35" s="59" t="s">
        <v>60</v>
      </c>
      <c r="C35" s="30"/>
      <c r="D35" s="30"/>
      <c r="E35" s="60" t="s">
        <v>61</v>
      </c>
      <c r="F35" s="30"/>
      <c r="G35" s="30"/>
      <c r="H35" s="61"/>
      <c r="I35" s="30"/>
      <c r="J35" s="61"/>
      <c r="K35" s="30"/>
      <c r="L35" s="30"/>
      <c r="M35" s="13"/>
      <c r="N35" s="2"/>
      <c r="O35" s="2"/>
      <c r="P35" s="2"/>
      <c r="Q35" s="2"/>
    </row>
    <row r="36" thickTop="1" ht="12.75">
      <c r="A36" s="10"/>
      <c r="B36" s="49">
        <v>3</v>
      </c>
      <c r="C36" s="50" t="s">
        <v>66</v>
      </c>
      <c r="D36" s="50" t="s">
        <v>7</v>
      </c>
      <c r="E36" s="50" t="s">
        <v>67</v>
      </c>
      <c r="F36" s="50" t="s">
        <v>7</v>
      </c>
      <c r="G36" s="51" t="s">
        <v>53</v>
      </c>
      <c r="H36" s="62">
        <v>1</v>
      </c>
      <c r="I36" s="63">
        <v>0</v>
      </c>
      <c r="J36" s="64">
        <f>ROUND(H36*I36,2)</f>
        <v>0</v>
      </c>
      <c r="K36" s="65">
        <v>0.20999999999999999</v>
      </c>
      <c r="L36" s="66">
        <f>ROUND(J36*1.21,2)</f>
        <v>0</v>
      </c>
      <c r="M36" s="13"/>
      <c r="N36" s="2"/>
      <c r="O36" s="2"/>
      <c r="P36" s="2"/>
      <c r="Q36" s="41">
        <f>IF(ISNUMBER(K36),IF(H36&gt;0,IF(I36&gt;0,J36,0),0),0)</f>
        <v>0</v>
      </c>
      <c r="R36" s="9">
        <f>IF(ISNUMBER(K36)=FALSE,J36,0)</f>
        <v>0</v>
      </c>
    </row>
    <row r="37" ht="12.75">
      <c r="A37" s="10"/>
      <c r="B37" s="57" t="s">
        <v>54</v>
      </c>
      <c r="C37" s="1"/>
      <c r="D37" s="1"/>
      <c r="E37" s="58" t="s">
        <v>68</v>
      </c>
      <c r="F37" s="1"/>
      <c r="G37" s="1"/>
      <c r="H37" s="48"/>
      <c r="I37" s="1"/>
      <c r="J37" s="48"/>
      <c r="K37" s="1"/>
      <c r="L37" s="1"/>
      <c r="M37" s="13"/>
      <c r="N37" s="2"/>
      <c r="O37" s="2"/>
      <c r="P37" s="2"/>
      <c r="Q37" s="2"/>
    </row>
    <row r="38" ht="12.75">
      <c r="A38" s="10"/>
      <c r="B38" s="57" t="s">
        <v>56</v>
      </c>
      <c r="C38" s="1"/>
      <c r="D38" s="1"/>
      <c r="E38" s="58" t="s">
        <v>57</v>
      </c>
      <c r="F38" s="1"/>
      <c r="G38" s="1"/>
      <c r="H38" s="48"/>
      <c r="I38" s="1"/>
      <c r="J38" s="48"/>
      <c r="K38" s="1"/>
      <c r="L38" s="1"/>
      <c r="M38" s="13"/>
      <c r="N38" s="2"/>
      <c r="O38" s="2"/>
      <c r="P38" s="2"/>
      <c r="Q38" s="2"/>
    </row>
    <row r="39" ht="12.75">
      <c r="A39" s="10"/>
      <c r="B39" s="57" t="s">
        <v>58</v>
      </c>
      <c r="C39" s="1"/>
      <c r="D39" s="1"/>
      <c r="E39" s="58" t="s">
        <v>69</v>
      </c>
      <c r="F39" s="1"/>
      <c r="G39" s="1"/>
      <c r="H39" s="48"/>
      <c r="I39" s="1"/>
      <c r="J39" s="48"/>
      <c r="K39" s="1"/>
      <c r="L39" s="1"/>
      <c r="M39" s="13"/>
      <c r="N39" s="2"/>
      <c r="O39" s="2"/>
      <c r="P39" s="2"/>
      <c r="Q39" s="2"/>
    </row>
    <row r="40" thickBot="1" ht="12.75">
      <c r="A40" s="10"/>
      <c r="B40" s="59" t="s">
        <v>60</v>
      </c>
      <c r="C40" s="30"/>
      <c r="D40" s="30"/>
      <c r="E40" s="60" t="s">
        <v>61</v>
      </c>
      <c r="F40" s="30"/>
      <c r="G40" s="30"/>
      <c r="H40" s="61"/>
      <c r="I40" s="30"/>
      <c r="J40" s="61"/>
      <c r="K40" s="30"/>
      <c r="L40" s="30"/>
      <c r="M40" s="13"/>
      <c r="N40" s="2"/>
      <c r="O40" s="2"/>
      <c r="P40" s="2"/>
      <c r="Q40" s="2"/>
    </row>
    <row r="41" thickTop="1" ht="12.75">
      <c r="A41" s="10"/>
      <c r="B41" s="49">
        <v>4</v>
      </c>
      <c r="C41" s="50" t="s">
        <v>70</v>
      </c>
      <c r="D41" s="50" t="s">
        <v>7</v>
      </c>
      <c r="E41" s="50" t="s">
        <v>71</v>
      </c>
      <c r="F41" s="50" t="s">
        <v>7</v>
      </c>
      <c r="G41" s="51" t="s">
        <v>53</v>
      </c>
      <c r="H41" s="62">
        <v>1</v>
      </c>
      <c r="I41" s="63">
        <v>0</v>
      </c>
      <c r="J41" s="64">
        <f>ROUND(H41*I41,2)</f>
        <v>0</v>
      </c>
      <c r="K41" s="65">
        <v>0.20999999999999999</v>
      </c>
      <c r="L41" s="66">
        <f>ROUND(J41*1.21,2)</f>
        <v>0</v>
      </c>
      <c r="M41" s="13"/>
      <c r="N41" s="2"/>
      <c r="O41" s="2"/>
      <c r="P41" s="2"/>
      <c r="Q41" s="41">
        <f>IF(ISNUMBER(K41),IF(H41&gt;0,IF(I41&gt;0,J41,0),0),0)</f>
        <v>0</v>
      </c>
      <c r="R41" s="9">
        <f>IF(ISNUMBER(K41)=FALSE,J41,0)</f>
        <v>0</v>
      </c>
    </row>
    <row r="42" ht="12.75">
      <c r="A42" s="10"/>
      <c r="B42" s="57" t="s">
        <v>54</v>
      </c>
      <c r="C42" s="1"/>
      <c r="D42" s="1"/>
      <c r="E42" s="58" t="s">
        <v>72</v>
      </c>
      <c r="F42" s="1"/>
      <c r="G42" s="1"/>
      <c r="H42" s="48"/>
      <c r="I42" s="1"/>
      <c r="J42" s="48"/>
      <c r="K42" s="1"/>
      <c r="L42" s="1"/>
      <c r="M42" s="13"/>
      <c r="N42" s="2"/>
      <c r="O42" s="2"/>
      <c r="P42" s="2"/>
      <c r="Q42" s="2"/>
    </row>
    <row r="43" ht="12.75">
      <c r="A43" s="10"/>
      <c r="B43" s="57" t="s">
        <v>56</v>
      </c>
      <c r="C43" s="1"/>
      <c r="D43" s="1"/>
      <c r="E43" s="58" t="s">
        <v>57</v>
      </c>
      <c r="F43" s="1"/>
      <c r="G43" s="1"/>
      <c r="H43" s="48"/>
      <c r="I43" s="1"/>
      <c r="J43" s="48"/>
      <c r="K43" s="1"/>
      <c r="L43" s="1"/>
      <c r="M43" s="13"/>
      <c r="N43" s="2"/>
      <c r="O43" s="2"/>
      <c r="P43" s="2"/>
      <c r="Q43" s="2"/>
    </row>
    <row r="44" ht="12.75">
      <c r="A44" s="10"/>
      <c r="B44" s="57" t="s">
        <v>58</v>
      </c>
      <c r="C44" s="1"/>
      <c r="D44" s="1"/>
      <c r="E44" s="58" t="s">
        <v>73</v>
      </c>
      <c r="F44" s="1"/>
      <c r="G44" s="1"/>
      <c r="H44" s="48"/>
      <c r="I44" s="1"/>
      <c r="J44" s="48"/>
      <c r="K44" s="1"/>
      <c r="L44" s="1"/>
      <c r="M44" s="13"/>
      <c r="N44" s="2"/>
      <c r="O44" s="2"/>
      <c r="P44" s="2"/>
      <c r="Q44" s="2"/>
    </row>
    <row r="45" thickBot="1" ht="12.75">
      <c r="A45" s="10"/>
      <c r="B45" s="59" t="s">
        <v>60</v>
      </c>
      <c r="C45" s="30"/>
      <c r="D45" s="30"/>
      <c r="E45" s="60" t="s">
        <v>61</v>
      </c>
      <c r="F45" s="30"/>
      <c r="G45" s="30"/>
      <c r="H45" s="61"/>
      <c r="I45" s="30"/>
      <c r="J45" s="61"/>
      <c r="K45" s="30"/>
      <c r="L45" s="30"/>
      <c r="M45" s="13"/>
      <c r="N45" s="2"/>
      <c r="O45" s="2"/>
      <c r="P45" s="2"/>
      <c r="Q45" s="2"/>
    </row>
    <row r="46" thickTop="1" ht="12.75">
      <c r="A46" s="10"/>
      <c r="B46" s="49">
        <v>5</v>
      </c>
      <c r="C46" s="50" t="s">
        <v>74</v>
      </c>
      <c r="D46" s="50" t="s">
        <v>7</v>
      </c>
      <c r="E46" s="50" t="s">
        <v>75</v>
      </c>
      <c r="F46" s="50" t="s">
        <v>7</v>
      </c>
      <c r="G46" s="51" t="s">
        <v>53</v>
      </c>
      <c r="H46" s="62">
        <v>1</v>
      </c>
      <c r="I46" s="63">
        <v>0</v>
      </c>
      <c r="J46" s="64">
        <f>ROUND(H46*I46,2)</f>
        <v>0</v>
      </c>
      <c r="K46" s="65">
        <v>0.20999999999999999</v>
      </c>
      <c r="L46" s="66">
        <f>ROUND(J46*1.21,2)</f>
        <v>0</v>
      </c>
      <c r="M46" s="13"/>
      <c r="N46" s="2"/>
      <c r="O46" s="2"/>
      <c r="P46" s="2"/>
      <c r="Q46" s="41">
        <f>IF(ISNUMBER(K46),IF(H46&gt;0,IF(I46&gt;0,J46,0),0),0)</f>
        <v>0</v>
      </c>
      <c r="R46" s="9">
        <f>IF(ISNUMBER(K46)=FALSE,J46,0)</f>
        <v>0</v>
      </c>
    </row>
    <row r="47" ht="12.75">
      <c r="A47" s="10"/>
      <c r="B47" s="57" t="s">
        <v>54</v>
      </c>
      <c r="C47" s="1"/>
      <c r="D47" s="1"/>
      <c r="E47" s="58" t="s">
        <v>76</v>
      </c>
      <c r="F47" s="1"/>
      <c r="G47" s="1"/>
      <c r="H47" s="48"/>
      <c r="I47" s="1"/>
      <c r="J47" s="48"/>
      <c r="K47" s="1"/>
      <c r="L47" s="1"/>
      <c r="M47" s="13"/>
      <c r="N47" s="2"/>
      <c r="O47" s="2"/>
      <c r="P47" s="2"/>
      <c r="Q47" s="2"/>
    </row>
    <row r="48" ht="12.75">
      <c r="A48" s="10"/>
      <c r="B48" s="57" t="s">
        <v>56</v>
      </c>
      <c r="C48" s="1"/>
      <c r="D48" s="1"/>
      <c r="E48" s="58" t="s">
        <v>57</v>
      </c>
      <c r="F48" s="1"/>
      <c r="G48" s="1"/>
      <c r="H48" s="48"/>
      <c r="I48" s="1"/>
      <c r="J48" s="48"/>
      <c r="K48" s="1"/>
      <c r="L48" s="1"/>
      <c r="M48" s="13"/>
      <c r="N48" s="2"/>
      <c r="O48" s="2"/>
      <c r="P48" s="2"/>
      <c r="Q48" s="2"/>
    </row>
    <row r="49" ht="12.75">
      <c r="A49" s="10"/>
      <c r="B49" s="57" t="s">
        <v>58</v>
      </c>
      <c r="C49" s="1"/>
      <c r="D49" s="1"/>
      <c r="E49" s="58" t="s">
        <v>73</v>
      </c>
      <c r="F49" s="1"/>
      <c r="G49" s="1"/>
      <c r="H49" s="48"/>
      <c r="I49" s="1"/>
      <c r="J49" s="48"/>
      <c r="K49" s="1"/>
      <c r="L49" s="1"/>
      <c r="M49" s="13"/>
      <c r="N49" s="2"/>
      <c r="O49" s="2"/>
      <c r="P49" s="2"/>
      <c r="Q49" s="2"/>
    </row>
    <row r="50" thickBot="1" ht="12.75">
      <c r="A50" s="10"/>
      <c r="B50" s="59" t="s">
        <v>60</v>
      </c>
      <c r="C50" s="30"/>
      <c r="D50" s="30"/>
      <c r="E50" s="60" t="s">
        <v>61</v>
      </c>
      <c r="F50" s="30"/>
      <c r="G50" s="30"/>
      <c r="H50" s="61"/>
      <c r="I50" s="30"/>
      <c r="J50" s="61"/>
      <c r="K50" s="30"/>
      <c r="L50" s="30"/>
      <c r="M50" s="13"/>
      <c r="N50" s="2"/>
      <c r="O50" s="2"/>
      <c r="P50" s="2"/>
      <c r="Q50" s="2"/>
    </row>
    <row r="51" thickTop="1" ht="12.75">
      <c r="A51" s="10"/>
      <c r="B51" s="49">
        <v>6</v>
      </c>
      <c r="C51" s="50" t="s">
        <v>77</v>
      </c>
      <c r="D51" s="50" t="s">
        <v>7</v>
      </c>
      <c r="E51" s="50" t="s">
        <v>78</v>
      </c>
      <c r="F51" s="50" t="s">
        <v>7</v>
      </c>
      <c r="G51" s="51" t="s">
        <v>53</v>
      </c>
      <c r="H51" s="62">
        <v>1</v>
      </c>
      <c r="I51" s="63">
        <v>0</v>
      </c>
      <c r="J51" s="64">
        <f>ROUND(H51*I51,2)</f>
        <v>0</v>
      </c>
      <c r="K51" s="65">
        <v>0.20999999999999999</v>
      </c>
      <c r="L51" s="66">
        <f>ROUND(J51*1.21,2)</f>
        <v>0</v>
      </c>
      <c r="M51" s="13"/>
      <c r="N51" s="2"/>
      <c r="O51" s="2"/>
      <c r="P51" s="2"/>
      <c r="Q51" s="41">
        <f>IF(ISNUMBER(K51),IF(H51&gt;0,IF(I51&gt;0,J51,0),0),0)</f>
        <v>0</v>
      </c>
      <c r="R51" s="9">
        <f>IF(ISNUMBER(K51)=FALSE,J51,0)</f>
        <v>0</v>
      </c>
    </row>
    <row r="52" ht="12.75">
      <c r="A52" s="10"/>
      <c r="B52" s="57" t="s">
        <v>54</v>
      </c>
      <c r="C52" s="1"/>
      <c r="D52" s="1"/>
      <c r="E52" s="58" t="s">
        <v>79</v>
      </c>
      <c r="F52" s="1"/>
      <c r="G52" s="1"/>
      <c r="H52" s="48"/>
      <c r="I52" s="1"/>
      <c r="J52" s="48"/>
      <c r="K52" s="1"/>
      <c r="L52" s="1"/>
      <c r="M52" s="13"/>
      <c r="N52" s="2"/>
      <c r="O52" s="2"/>
      <c r="P52" s="2"/>
      <c r="Q52" s="2"/>
    </row>
    <row r="53" ht="12.75">
      <c r="A53" s="10"/>
      <c r="B53" s="57" t="s">
        <v>56</v>
      </c>
      <c r="C53" s="1"/>
      <c r="D53" s="1"/>
      <c r="E53" s="58" t="s">
        <v>57</v>
      </c>
      <c r="F53" s="1"/>
      <c r="G53" s="1"/>
      <c r="H53" s="48"/>
      <c r="I53" s="1"/>
      <c r="J53" s="48"/>
      <c r="K53" s="1"/>
      <c r="L53" s="1"/>
      <c r="M53" s="13"/>
      <c r="N53" s="2"/>
      <c r="O53" s="2"/>
      <c r="P53" s="2"/>
      <c r="Q53" s="2"/>
    </row>
    <row r="54" ht="12.75">
      <c r="A54" s="10"/>
      <c r="B54" s="57" t="s">
        <v>58</v>
      </c>
      <c r="C54" s="1"/>
      <c r="D54" s="1"/>
      <c r="E54" s="58" t="s">
        <v>80</v>
      </c>
      <c r="F54" s="1"/>
      <c r="G54" s="1"/>
      <c r="H54" s="48"/>
      <c r="I54" s="1"/>
      <c r="J54" s="48"/>
      <c r="K54" s="1"/>
      <c r="L54" s="1"/>
      <c r="M54" s="13"/>
      <c r="N54" s="2"/>
      <c r="O54" s="2"/>
      <c r="P54" s="2"/>
      <c r="Q54" s="2"/>
    </row>
    <row r="55" thickBot="1" ht="12.75">
      <c r="A55" s="10"/>
      <c r="B55" s="59" t="s">
        <v>60</v>
      </c>
      <c r="C55" s="30"/>
      <c r="D55" s="30"/>
      <c r="E55" s="60" t="s">
        <v>61</v>
      </c>
      <c r="F55" s="30"/>
      <c r="G55" s="30"/>
      <c r="H55" s="61"/>
      <c r="I55" s="30"/>
      <c r="J55" s="61"/>
      <c r="K55" s="30"/>
      <c r="L55" s="30"/>
      <c r="M55" s="13"/>
      <c r="N55" s="2"/>
      <c r="O55" s="2"/>
      <c r="P55" s="2"/>
      <c r="Q55" s="2"/>
    </row>
    <row r="56" thickTop="1" ht="12.75">
      <c r="A56" s="10"/>
      <c r="B56" s="49">
        <v>7</v>
      </c>
      <c r="C56" s="50" t="s">
        <v>81</v>
      </c>
      <c r="D56" s="50" t="s">
        <v>7</v>
      </c>
      <c r="E56" s="50" t="s">
        <v>82</v>
      </c>
      <c r="F56" s="50" t="s">
        <v>7</v>
      </c>
      <c r="G56" s="51" t="s">
        <v>53</v>
      </c>
      <c r="H56" s="62">
        <v>1</v>
      </c>
      <c r="I56" s="63">
        <v>0</v>
      </c>
      <c r="J56" s="64">
        <f>ROUND(H56*I56,2)</f>
        <v>0</v>
      </c>
      <c r="K56" s="65">
        <v>0.20999999999999999</v>
      </c>
      <c r="L56" s="66">
        <f>ROUND(J56*1.21,2)</f>
        <v>0</v>
      </c>
      <c r="M56" s="13"/>
      <c r="N56" s="2"/>
      <c r="O56" s="2"/>
      <c r="P56" s="2"/>
      <c r="Q56" s="41">
        <f>IF(ISNUMBER(K56),IF(H56&gt;0,IF(I56&gt;0,J56,0),0),0)</f>
        <v>0</v>
      </c>
      <c r="R56" s="9">
        <f>IF(ISNUMBER(K56)=FALSE,J56,0)</f>
        <v>0</v>
      </c>
    </row>
    <row r="57" ht="12.75">
      <c r="A57" s="10"/>
      <c r="B57" s="57" t="s">
        <v>54</v>
      </c>
      <c r="C57" s="1"/>
      <c r="D57" s="1"/>
      <c r="E57" s="58" t="s">
        <v>83</v>
      </c>
      <c r="F57" s="1"/>
      <c r="G57" s="1"/>
      <c r="H57" s="48"/>
      <c r="I57" s="1"/>
      <c r="J57" s="48"/>
      <c r="K57" s="1"/>
      <c r="L57" s="1"/>
      <c r="M57" s="13"/>
      <c r="N57" s="2"/>
      <c r="O57" s="2"/>
      <c r="P57" s="2"/>
      <c r="Q57" s="2"/>
    </row>
    <row r="58" ht="12.75">
      <c r="A58" s="10"/>
      <c r="B58" s="57" t="s">
        <v>56</v>
      </c>
      <c r="C58" s="1"/>
      <c r="D58" s="1"/>
      <c r="E58" s="58" t="s">
        <v>57</v>
      </c>
      <c r="F58" s="1"/>
      <c r="G58" s="1"/>
      <c r="H58" s="48"/>
      <c r="I58" s="1"/>
      <c r="J58" s="48"/>
      <c r="K58" s="1"/>
      <c r="L58" s="1"/>
      <c r="M58" s="13"/>
      <c r="N58" s="2"/>
      <c r="O58" s="2"/>
      <c r="P58" s="2"/>
      <c r="Q58" s="2"/>
    </row>
    <row r="59" ht="12.75">
      <c r="A59" s="10"/>
      <c r="B59" s="57" t="s">
        <v>58</v>
      </c>
      <c r="C59" s="1"/>
      <c r="D59" s="1"/>
      <c r="E59" s="58" t="s">
        <v>84</v>
      </c>
      <c r="F59" s="1"/>
      <c r="G59" s="1"/>
      <c r="H59" s="48"/>
      <c r="I59" s="1"/>
      <c r="J59" s="48"/>
      <c r="K59" s="1"/>
      <c r="L59" s="1"/>
      <c r="M59" s="13"/>
      <c r="N59" s="2"/>
      <c r="O59" s="2"/>
      <c r="P59" s="2"/>
      <c r="Q59" s="2"/>
    </row>
    <row r="60" thickBot="1" ht="12.75">
      <c r="A60" s="10"/>
      <c r="B60" s="59" t="s">
        <v>60</v>
      </c>
      <c r="C60" s="30"/>
      <c r="D60" s="30"/>
      <c r="E60" s="60" t="s">
        <v>61</v>
      </c>
      <c r="F60" s="30"/>
      <c r="G60" s="30"/>
      <c r="H60" s="61"/>
      <c r="I60" s="30"/>
      <c r="J60" s="61"/>
      <c r="K60" s="30"/>
      <c r="L60" s="30"/>
      <c r="M60" s="13"/>
      <c r="N60" s="2"/>
      <c r="O60" s="2"/>
      <c r="P60" s="2"/>
      <c r="Q60" s="2"/>
    </row>
    <row r="61" thickTop="1" ht="12.75">
      <c r="A61" s="10"/>
      <c r="B61" s="49">
        <v>8</v>
      </c>
      <c r="C61" s="50" t="s">
        <v>85</v>
      </c>
      <c r="D61" s="50" t="s">
        <v>7</v>
      </c>
      <c r="E61" s="50" t="s">
        <v>86</v>
      </c>
      <c r="F61" s="50" t="s">
        <v>7</v>
      </c>
      <c r="G61" s="51" t="s">
        <v>87</v>
      </c>
      <c r="H61" s="62">
        <v>1</v>
      </c>
      <c r="I61" s="63">
        <v>0</v>
      </c>
      <c r="J61" s="64">
        <f>ROUND(H61*I61,2)</f>
        <v>0</v>
      </c>
      <c r="K61" s="65">
        <v>0.20999999999999999</v>
      </c>
      <c r="L61" s="66">
        <f>ROUND(J61*1.21,2)</f>
        <v>0</v>
      </c>
      <c r="M61" s="13"/>
      <c r="N61" s="2"/>
      <c r="O61" s="2"/>
      <c r="P61" s="2"/>
      <c r="Q61" s="41">
        <f>IF(ISNUMBER(K61),IF(H61&gt;0,IF(I61&gt;0,J61,0),0),0)</f>
        <v>0</v>
      </c>
      <c r="R61" s="9">
        <f>IF(ISNUMBER(K61)=FALSE,J61,0)</f>
        <v>0</v>
      </c>
    </row>
    <row r="62" ht="12.75">
      <c r="A62" s="10"/>
      <c r="B62" s="57" t="s">
        <v>54</v>
      </c>
      <c r="C62" s="1"/>
      <c r="D62" s="1"/>
      <c r="E62" s="58" t="s">
        <v>88</v>
      </c>
      <c r="F62" s="1"/>
      <c r="G62" s="1"/>
      <c r="H62" s="48"/>
      <c r="I62" s="1"/>
      <c r="J62" s="48"/>
      <c r="K62" s="1"/>
      <c r="L62" s="1"/>
      <c r="M62" s="13"/>
      <c r="N62" s="2"/>
      <c r="O62" s="2"/>
      <c r="P62" s="2"/>
      <c r="Q62" s="2"/>
    </row>
    <row r="63" ht="12.75">
      <c r="A63" s="10"/>
      <c r="B63" s="57" t="s">
        <v>56</v>
      </c>
      <c r="C63" s="1"/>
      <c r="D63" s="1"/>
      <c r="E63" s="58" t="s">
        <v>57</v>
      </c>
      <c r="F63" s="1"/>
      <c r="G63" s="1"/>
      <c r="H63" s="48"/>
      <c r="I63" s="1"/>
      <c r="J63" s="48"/>
      <c r="K63" s="1"/>
      <c r="L63" s="1"/>
      <c r="M63" s="13"/>
      <c r="N63" s="2"/>
      <c r="O63" s="2"/>
      <c r="P63" s="2"/>
      <c r="Q63" s="2"/>
    </row>
    <row r="64" ht="12.75">
      <c r="A64" s="10"/>
      <c r="B64" s="57" t="s">
        <v>58</v>
      </c>
      <c r="C64" s="1"/>
      <c r="D64" s="1"/>
      <c r="E64" s="58" t="s">
        <v>89</v>
      </c>
      <c r="F64" s="1"/>
      <c r="G64" s="1"/>
      <c r="H64" s="48"/>
      <c r="I64" s="1"/>
      <c r="J64" s="48"/>
      <c r="K64" s="1"/>
      <c r="L64" s="1"/>
      <c r="M64" s="13"/>
      <c r="N64" s="2"/>
      <c r="O64" s="2"/>
      <c r="P64" s="2"/>
      <c r="Q64" s="2"/>
    </row>
    <row r="65" thickBot="1" ht="12.75">
      <c r="A65" s="10"/>
      <c r="B65" s="59" t="s">
        <v>60</v>
      </c>
      <c r="C65" s="30"/>
      <c r="D65" s="30"/>
      <c r="E65" s="60" t="s">
        <v>61</v>
      </c>
      <c r="F65" s="30"/>
      <c r="G65" s="30"/>
      <c r="H65" s="61"/>
      <c r="I65" s="30"/>
      <c r="J65" s="61"/>
      <c r="K65" s="30"/>
      <c r="L65" s="30"/>
      <c r="M65" s="13"/>
      <c r="N65" s="2"/>
      <c r="O65" s="2"/>
      <c r="P65" s="2"/>
      <c r="Q65" s="2"/>
    </row>
    <row r="66" thickTop="1" thickBot="1" ht="25" customHeight="1">
      <c r="A66" s="10"/>
      <c r="B66" s="1"/>
      <c r="C66" s="67">
        <v>0</v>
      </c>
      <c r="D66" s="1"/>
      <c r="E66" s="67" t="s">
        <v>41</v>
      </c>
      <c r="F66" s="1"/>
      <c r="G66" s="68" t="s">
        <v>90</v>
      </c>
      <c r="H66" s="69">
        <f>J26+J31+J36+J41+J46+J51+J56+J61</f>
        <v>0</v>
      </c>
      <c r="I66" s="68" t="s">
        <v>91</v>
      </c>
      <c r="J66" s="70">
        <f>(L66-H66)</f>
        <v>0</v>
      </c>
      <c r="K66" s="68" t="s">
        <v>92</v>
      </c>
      <c r="L66" s="71">
        <f>ROUND((J26+J31+J36+J41+J46+J51+J56+J61)*1.21,2)</f>
        <v>0</v>
      </c>
      <c r="M66" s="13"/>
      <c r="N66" s="2"/>
      <c r="O66" s="2"/>
      <c r="P66" s="2"/>
      <c r="Q66" s="41">
        <f>0+Q26+Q31+Q36+Q41+Q46+Q51+Q56+Q61</f>
        <v>0</v>
      </c>
      <c r="R66" s="9">
        <f>0+R26+R31+R36+R41+R46+R51+R56+R61</f>
        <v>0</v>
      </c>
      <c r="S66" s="72">
        <f>Q66*(1+J66)+R66</f>
        <v>0</v>
      </c>
    </row>
    <row r="67" thickTop="1" thickBot="1" ht="25" customHeight="1">
      <c r="A67" s="10"/>
      <c r="B67" s="73"/>
      <c r="C67" s="73"/>
      <c r="D67" s="73"/>
      <c r="E67" s="73"/>
      <c r="F67" s="73"/>
      <c r="G67" s="74" t="s">
        <v>93</v>
      </c>
      <c r="H67" s="75">
        <f>0+J26+J31+J36+J41+J46+J51+J56+J61</f>
        <v>0</v>
      </c>
      <c r="I67" s="74" t="s">
        <v>94</v>
      </c>
      <c r="J67" s="76">
        <f>0+J66</f>
        <v>0</v>
      </c>
      <c r="K67" s="74" t="s">
        <v>95</v>
      </c>
      <c r="L67" s="77">
        <f>0+L66</f>
        <v>0</v>
      </c>
      <c r="M67" s="13"/>
      <c r="N67" s="2"/>
      <c r="O67" s="2"/>
      <c r="P67" s="2"/>
      <c r="Q67" s="2"/>
    </row>
    <row r="68" ht="12.75">
      <c r="A68" s="14"/>
      <c r="B68" s="4"/>
      <c r="C68" s="4"/>
      <c r="D68" s="4"/>
      <c r="E68" s="4"/>
      <c r="F68" s="4"/>
      <c r="G68" s="4"/>
      <c r="H68" s="78"/>
      <c r="I68" s="4"/>
      <c r="J68" s="78"/>
      <c r="K68" s="4"/>
      <c r="L68" s="4"/>
      <c r="M68" s="15"/>
      <c r="N68" s="2"/>
      <c r="O68" s="2"/>
      <c r="P68" s="2"/>
      <c r="Q68" s="2"/>
    </row>
    <row r="69" ht="12.7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2"/>
      <c r="O69" s="2"/>
      <c r="P69" s="2"/>
      <c r="Q69" s="2"/>
    </row>
  </sheetData>
  <mergeCells count="47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2:D32"/>
    <mergeCell ref="B33:D33"/>
    <mergeCell ref="B34:D34"/>
    <mergeCell ref="B35:D35"/>
    <mergeCell ref="B37:D37"/>
    <mergeCell ref="B38:D38"/>
    <mergeCell ref="B39:D39"/>
    <mergeCell ref="B40:D40"/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2022&amp;R&amp;P/&amp;N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 codeName="____SO__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33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 ht="12.75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0+(H34+H57+H65+H88)</f>
        <v>0</v>
      </c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6" t="s">
        <v>34</v>
      </c>
      <c r="B10" s="1"/>
      <c r="C10" s="17"/>
      <c r="D10" s="1"/>
      <c r="E10" s="1"/>
      <c r="F10" s="1"/>
      <c r="G10" s="18"/>
      <c r="H10" s="1"/>
      <c r="I10" s="39" t="s">
        <v>35</v>
      </c>
      <c r="J10" s="40">
        <f>0+H35+H58+H66+H89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96</v>
      </c>
      <c r="B11" s="1"/>
      <c r="C11" s="1"/>
      <c r="D11" s="1"/>
      <c r="E11" s="1"/>
      <c r="F11" s="1"/>
      <c r="G11" s="39"/>
      <c r="H11" s="1"/>
      <c r="I11" s="39" t="s">
        <v>37</v>
      </c>
      <c r="J11" s="40">
        <f>ROUND(0+((H34+H57+H65+H88)*1.21),2)</f>
        <v>0</v>
      </c>
      <c r="K11" s="1"/>
      <c r="L11" s="1"/>
      <c r="M11" s="13"/>
      <c r="N11" s="2"/>
      <c r="O11" s="2"/>
      <c r="P11" s="2"/>
      <c r="Q11" s="41">
        <f>IF(SUM(K20:K23)&gt;0,ROUND(SUM(S20:S23)/SUM(K20:K23)-1,8),0)</f>
        <v>0</v>
      </c>
      <c r="R11" s="9">
        <f>AVERAGE(J34,J57,J65,J88)</f>
        <v>0</v>
      </c>
      <c r="S11" s="9">
        <f>J10*(1+Q11)</f>
        <v>0</v>
      </c>
    </row>
    <row r="12" ht="12.75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9"/>
      <c r="H13" s="1"/>
      <c r="I13" s="39" t="s">
        <v>10</v>
      </c>
      <c r="J13" s="17"/>
      <c r="K13" s="1"/>
      <c r="L13" s="1"/>
      <c r="M13" s="13"/>
      <c r="N13" s="2"/>
      <c r="O13" s="2"/>
      <c r="P13" s="2"/>
      <c r="Q13" s="2"/>
    </row>
    <row r="14" ht="12.75">
      <c r="A14" s="10"/>
      <c r="B14" s="1"/>
      <c r="C14" s="1"/>
      <c r="D14" s="1"/>
      <c r="E14" s="1"/>
      <c r="F14" s="1"/>
      <c r="G14" s="1"/>
      <c r="H14" s="1"/>
      <c r="I14" s="39" t="s">
        <v>12</v>
      </c>
      <c r="J14" s="17"/>
      <c r="K14" s="1"/>
      <c r="L14" s="1"/>
      <c r="M14" s="13"/>
      <c r="N14" s="2"/>
      <c r="O14" s="2"/>
      <c r="P14" s="2"/>
      <c r="Q14" s="2"/>
    </row>
    <row r="15" hidden="1" ht="12.75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36" t="s">
        <v>38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42" t="s">
        <v>39</v>
      </c>
      <c r="C19" s="42"/>
      <c r="D19" s="42"/>
      <c r="E19" s="42" t="s">
        <v>40</v>
      </c>
      <c r="F19" s="42"/>
      <c r="G19" s="43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 ht="12.75">
      <c r="A20" s="10"/>
      <c r="B20" s="44">
        <v>1</v>
      </c>
      <c r="C20" s="1"/>
      <c r="D20" s="1"/>
      <c r="E20" s="45" t="s">
        <v>97</v>
      </c>
      <c r="F20" s="1"/>
      <c r="G20" s="1"/>
      <c r="H20" s="1"/>
      <c r="I20" s="1"/>
      <c r="J20" s="1"/>
      <c r="K20" s="46">
        <f>0+J29</f>
        <v>0</v>
      </c>
      <c r="L20" s="46">
        <f>0+L34</f>
        <v>0</v>
      </c>
      <c r="M20" s="13"/>
      <c r="N20" s="2"/>
      <c r="O20" s="2"/>
      <c r="P20" s="2"/>
      <c r="Q20" s="2"/>
      <c r="S20" s="9">
        <f>S34</f>
        <v>0</v>
      </c>
    </row>
    <row r="21" ht="12.75">
      <c r="A21" s="10"/>
      <c r="B21" s="44">
        <v>5</v>
      </c>
      <c r="C21" s="1"/>
      <c r="D21" s="1"/>
      <c r="E21" s="45" t="s">
        <v>98</v>
      </c>
      <c r="F21" s="1"/>
      <c r="G21" s="1"/>
      <c r="H21" s="1"/>
      <c r="I21" s="1"/>
      <c r="J21" s="1"/>
      <c r="K21" s="46">
        <f>0+J37+J42+J47+J52</f>
        <v>0</v>
      </c>
      <c r="L21" s="46">
        <f>0+L57</f>
        <v>0</v>
      </c>
      <c r="M21" s="13"/>
      <c r="N21" s="2"/>
      <c r="O21" s="2"/>
      <c r="P21" s="2"/>
      <c r="Q21" s="2"/>
      <c r="S21" s="9">
        <f>S57</f>
        <v>0</v>
      </c>
    </row>
    <row r="22" ht="12.75">
      <c r="A22" s="10"/>
      <c r="B22" s="44">
        <v>8</v>
      </c>
      <c r="C22" s="1"/>
      <c r="D22" s="1"/>
      <c r="E22" s="45" t="s">
        <v>99</v>
      </c>
      <c r="F22" s="1"/>
      <c r="G22" s="1"/>
      <c r="H22" s="1"/>
      <c r="I22" s="1"/>
      <c r="J22" s="1"/>
      <c r="K22" s="46">
        <f>0+J60</f>
        <v>0</v>
      </c>
      <c r="L22" s="46">
        <f>0+L65</f>
        <v>0</v>
      </c>
      <c r="M22" s="13"/>
      <c r="N22" s="2"/>
      <c r="O22" s="2"/>
      <c r="P22" s="2"/>
      <c r="Q22" s="2"/>
      <c r="S22" s="9">
        <f>S65</f>
        <v>0</v>
      </c>
    </row>
    <row r="23" ht="12.75">
      <c r="A23" s="10"/>
      <c r="B23" s="44">
        <v>9</v>
      </c>
      <c r="C23" s="1"/>
      <c r="D23" s="1"/>
      <c r="E23" s="45" t="s">
        <v>100</v>
      </c>
      <c r="F23" s="1"/>
      <c r="G23" s="1"/>
      <c r="H23" s="1"/>
      <c r="I23" s="1"/>
      <c r="J23" s="1"/>
      <c r="K23" s="46">
        <f>0+J68+J73+J78+J83</f>
        <v>0</v>
      </c>
      <c r="L23" s="46">
        <f>0+L88</f>
        <v>0</v>
      </c>
      <c r="M23" s="13"/>
      <c r="N23" s="2"/>
      <c r="O23" s="2"/>
      <c r="P23" s="2"/>
      <c r="Q23" s="2"/>
      <c r="S23" s="9">
        <f>S88</f>
        <v>0</v>
      </c>
    </row>
    <row r="24" ht="12.75">
      <c r="A24" s="1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15"/>
      <c r="N24" s="2"/>
      <c r="O24" s="2"/>
      <c r="P24" s="2"/>
      <c r="Q24" s="2"/>
    </row>
    <row r="25" ht="14" customHeight="1">
      <c r="A25" s="4"/>
      <c r="B25" s="36" t="s">
        <v>42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2"/>
      <c r="N25" s="2"/>
      <c r="O25" s="2"/>
      <c r="P25" s="2"/>
      <c r="Q25" s="2"/>
    </row>
    <row r="26" ht="18" customHeight="1">
      <c r="A26" s="6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9"/>
      <c r="N26" s="2"/>
      <c r="O26" s="2"/>
      <c r="P26" s="2"/>
      <c r="Q26" s="2"/>
    </row>
    <row r="27" ht="18" customHeight="1">
      <c r="A27" s="10"/>
      <c r="B27" s="42" t="s">
        <v>43</v>
      </c>
      <c r="C27" s="42" t="s">
        <v>39</v>
      </c>
      <c r="D27" s="42" t="s">
        <v>44</v>
      </c>
      <c r="E27" s="42" t="s">
        <v>40</v>
      </c>
      <c r="F27" s="42" t="s">
        <v>45</v>
      </c>
      <c r="G27" s="43" t="s">
        <v>46</v>
      </c>
      <c r="H27" s="23" t="s">
        <v>47</v>
      </c>
      <c r="I27" s="23" t="s">
        <v>48</v>
      </c>
      <c r="J27" s="23" t="s">
        <v>17</v>
      </c>
      <c r="K27" s="43" t="s">
        <v>49</v>
      </c>
      <c r="L27" s="23" t="s">
        <v>18</v>
      </c>
      <c r="M27" s="80"/>
      <c r="N27" s="2"/>
      <c r="O27" s="2"/>
      <c r="P27" s="2"/>
      <c r="Q27" s="2"/>
    </row>
    <row r="28" ht="40" customHeight="1">
      <c r="A28" s="10"/>
      <c r="B28" s="47" t="s">
        <v>101</v>
      </c>
      <c r="C28" s="1"/>
      <c r="D28" s="1"/>
      <c r="E28" s="1"/>
      <c r="F28" s="1"/>
      <c r="G28" s="1"/>
      <c r="H28" s="48"/>
      <c r="I28" s="1"/>
      <c r="J28" s="48"/>
      <c r="K28" s="1"/>
      <c r="L28" s="1"/>
      <c r="M28" s="13"/>
      <c r="N28" s="2"/>
      <c r="O28" s="2"/>
      <c r="P28" s="2"/>
      <c r="Q28" s="2"/>
    </row>
    <row r="29" ht="12.75">
      <c r="A29" s="10"/>
      <c r="B29" s="49">
        <v>1</v>
      </c>
      <c r="C29" s="50" t="s">
        <v>102</v>
      </c>
      <c r="D29" s="50" t="s">
        <v>7</v>
      </c>
      <c r="E29" s="50" t="s">
        <v>103</v>
      </c>
      <c r="F29" s="50" t="s">
        <v>7</v>
      </c>
      <c r="G29" s="51" t="s">
        <v>104</v>
      </c>
      <c r="H29" s="52">
        <v>23.66</v>
      </c>
      <c r="I29" s="53">
        <v>0</v>
      </c>
      <c r="J29" s="54">
        <f>ROUND(H29*I29,2)</f>
        <v>0</v>
      </c>
      <c r="K29" s="55">
        <v>0.20999999999999999</v>
      </c>
      <c r="L29" s="56">
        <f>ROUND(J29*1.21,2)</f>
        <v>0</v>
      </c>
      <c r="M29" s="13"/>
      <c r="N29" s="2"/>
      <c r="O29" s="2"/>
      <c r="P29" s="2"/>
      <c r="Q29" s="41">
        <f>IF(ISNUMBER(K29),IF(H29&gt;0,IF(I29&gt;0,J29,0),0),0)</f>
        <v>0</v>
      </c>
      <c r="R29" s="9">
        <f>IF(ISNUMBER(K29)=FALSE,J29,0)</f>
        <v>0</v>
      </c>
    </row>
    <row r="30" ht="12.75">
      <c r="A30" s="10"/>
      <c r="B30" s="57" t="s">
        <v>54</v>
      </c>
      <c r="C30" s="1"/>
      <c r="D30" s="1"/>
      <c r="E30" s="58" t="s">
        <v>105</v>
      </c>
      <c r="F30" s="1"/>
      <c r="G30" s="1"/>
      <c r="H30" s="48"/>
      <c r="I30" s="1"/>
      <c r="J30" s="48"/>
      <c r="K30" s="1"/>
      <c r="L30" s="1"/>
      <c r="M30" s="13"/>
      <c r="N30" s="2"/>
      <c r="O30" s="2"/>
      <c r="P30" s="2"/>
      <c r="Q30" s="2"/>
    </row>
    <row r="31" ht="12.75">
      <c r="A31" s="10"/>
      <c r="B31" s="57" t="s">
        <v>56</v>
      </c>
      <c r="C31" s="1"/>
      <c r="D31" s="1"/>
      <c r="E31" s="58" t="s">
        <v>106</v>
      </c>
      <c r="F31" s="1"/>
      <c r="G31" s="1"/>
      <c r="H31" s="48"/>
      <c r="I31" s="1"/>
      <c r="J31" s="48"/>
      <c r="K31" s="1"/>
      <c r="L31" s="1"/>
      <c r="M31" s="13"/>
      <c r="N31" s="2"/>
      <c r="O31" s="2"/>
      <c r="P31" s="2"/>
      <c r="Q31" s="2"/>
    </row>
    <row r="32" ht="12.75">
      <c r="A32" s="10"/>
      <c r="B32" s="57" t="s">
        <v>58</v>
      </c>
      <c r="C32" s="1"/>
      <c r="D32" s="1"/>
      <c r="E32" s="58" t="s">
        <v>107</v>
      </c>
      <c r="F32" s="1"/>
      <c r="G32" s="1"/>
      <c r="H32" s="48"/>
      <c r="I32" s="1"/>
      <c r="J32" s="48"/>
      <c r="K32" s="1"/>
      <c r="L32" s="1"/>
      <c r="M32" s="13"/>
      <c r="N32" s="2"/>
      <c r="O32" s="2"/>
      <c r="P32" s="2"/>
      <c r="Q32" s="2"/>
    </row>
    <row r="33" thickBot="1" ht="12.75">
      <c r="A33" s="10"/>
      <c r="B33" s="59" t="s">
        <v>60</v>
      </c>
      <c r="C33" s="30"/>
      <c r="D33" s="30"/>
      <c r="E33" s="60" t="s">
        <v>61</v>
      </c>
      <c r="F33" s="30"/>
      <c r="G33" s="30"/>
      <c r="H33" s="61"/>
      <c r="I33" s="30"/>
      <c r="J33" s="61"/>
      <c r="K33" s="30"/>
      <c r="L33" s="30"/>
      <c r="M33" s="13"/>
      <c r="N33" s="2"/>
      <c r="O33" s="2"/>
      <c r="P33" s="2"/>
      <c r="Q33" s="2"/>
    </row>
    <row r="34" thickTop="1" thickBot="1" ht="25" customHeight="1">
      <c r="A34" s="10"/>
      <c r="B34" s="1"/>
      <c r="C34" s="67">
        <v>1</v>
      </c>
      <c r="D34" s="1"/>
      <c r="E34" s="67" t="s">
        <v>97</v>
      </c>
      <c r="F34" s="1"/>
      <c r="G34" s="68" t="s">
        <v>90</v>
      </c>
      <c r="H34" s="69">
        <f>0+J29</f>
        <v>0</v>
      </c>
      <c r="I34" s="68" t="s">
        <v>91</v>
      </c>
      <c r="J34" s="70">
        <f>(L34-H34)</f>
        <v>0</v>
      </c>
      <c r="K34" s="68" t="s">
        <v>92</v>
      </c>
      <c r="L34" s="71">
        <f>ROUND((0+J29)*1.21,2)</f>
        <v>0</v>
      </c>
      <c r="M34" s="13"/>
      <c r="N34" s="2"/>
      <c r="O34" s="2"/>
      <c r="P34" s="2"/>
      <c r="Q34" s="41">
        <f>0+Q29</f>
        <v>0</v>
      </c>
      <c r="R34" s="9">
        <f>0+R29</f>
        <v>0</v>
      </c>
      <c r="S34" s="72">
        <f>Q34*(1+J34)+R34</f>
        <v>0</v>
      </c>
    </row>
    <row r="35" thickTop="1" thickBot="1" ht="25" customHeight="1">
      <c r="A35" s="10"/>
      <c r="B35" s="73"/>
      <c r="C35" s="73"/>
      <c r="D35" s="73"/>
      <c r="E35" s="73"/>
      <c r="F35" s="73"/>
      <c r="G35" s="74" t="s">
        <v>93</v>
      </c>
      <c r="H35" s="75">
        <f>0+J29</f>
        <v>0</v>
      </c>
      <c r="I35" s="74" t="s">
        <v>94</v>
      </c>
      <c r="J35" s="76">
        <f>0+J34</f>
        <v>0</v>
      </c>
      <c r="K35" s="74" t="s">
        <v>95</v>
      </c>
      <c r="L35" s="77">
        <f>0+L34</f>
        <v>0</v>
      </c>
      <c r="M35" s="13"/>
      <c r="N35" s="2"/>
      <c r="O35" s="2"/>
      <c r="P35" s="2"/>
      <c r="Q35" s="2"/>
    </row>
    <row r="36" ht="40" customHeight="1">
      <c r="A36" s="10"/>
      <c r="B36" s="81" t="s">
        <v>108</v>
      </c>
      <c r="C36" s="1"/>
      <c r="D36" s="1"/>
      <c r="E36" s="1"/>
      <c r="F36" s="1"/>
      <c r="G36" s="1"/>
      <c r="H36" s="48"/>
      <c r="I36" s="1"/>
      <c r="J36" s="48"/>
      <c r="K36" s="1"/>
      <c r="L36" s="1"/>
      <c r="M36" s="13"/>
      <c r="N36" s="2"/>
      <c r="O36" s="2"/>
      <c r="P36" s="2"/>
      <c r="Q36" s="2"/>
    </row>
    <row r="37" ht="12.75">
      <c r="A37" s="10"/>
      <c r="B37" s="49">
        <v>2</v>
      </c>
      <c r="C37" s="50" t="s">
        <v>109</v>
      </c>
      <c r="D37" s="50"/>
      <c r="E37" s="50" t="s">
        <v>110</v>
      </c>
      <c r="F37" s="50" t="s">
        <v>7</v>
      </c>
      <c r="G37" s="51" t="s">
        <v>111</v>
      </c>
      <c r="H37" s="52">
        <v>450</v>
      </c>
      <c r="I37" s="53">
        <v>0</v>
      </c>
      <c r="J37" s="54">
        <f>ROUND(H37*I37,2)</f>
        <v>0</v>
      </c>
      <c r="K37" s="55">
        <v>0.20999999999999999</v>
      </c>
      <c r="L37" s="56">
        <f>ROUND(J37*1.21,2)</f>
        <v>0</v>
      </c>
      <c r="M37" s="13"/>
      <c r="N37" s="2"/>
      <c r="O37" s="2"/>
      <c r="P37" s="2"/>
      <c r="Q37" s="41">
        <f>IF(ISNUMBER(K37),IF(H37&gt;0,IF(I37&gt;0,J37,0),0),0)</f>
        <v>0</v>
      </c>
      <c r="R37" s="9">
        <f>IF(ISNUMBER(K37)=FALSE,J37,0)</f>
        <v>0</v>
      </c>
    </row>
    <row r="38" ht="12.75">
      <c r="A38" s="10"/>
      <c r="B38" s="57" t="s">
        <v>54</v>
      </c>
      <c r="C38" s="1"/>
      <c r="D38" s="1"/>
      <c r="E38" s="58" t="s">
        <v>112</v>
      </c>
      <c r="F38" s="1"/>
      <c r="G38" s="1"/>
      <c r="H38" s="48"/>
      <c r="I38" s="1"/>
      <c r="J38" s="48"/>
      <c r="K38" s="1"/>
      <c r="L38" s="1"/>
      <c r="M38" s="13"/>
      <c r="N38" s="2"/>
      <c r="O38" s="2"/>
      <c r="P38" s="2"/>
      <c r="Q38" s="2"/>
    </row>
    <row r="39" ht="12.75">
      <c r="A39" s="10"/>
      <c r="B39" s="57" t="s">
        <v>56</v>
      </c>
      <c r="C39" s="1"/>
      <c r="D39" s="1"/>
      <c r="E39" s="58" t="s">
        <v>113</v>
      </c>
      <c r="F39" s="1"/>
      <c r="G39" s="1"/>
      <c r="H39" s="48"/>
      <c r="I39" s="1"/>
      <c r="J39" s="48"/>
      <c r="K39" s="1"/>
      <c r="L39" s="1"/>
      <c r="M39" s="13"/>
      <c r="N39" s="2"/>
      <c r="O39" s="2"/>
      <c r="P39" s="2"/>
      <c r="Q39" s="2"/>
    </row>
    <row r="40" ht="12.75">
      <c r="A40" s="10"/>
      <c r="B40" s="57" t="s">
        <v>58</v>
      </c>
      <c r="C40" s="1"/>
      <c r="D40" s="1"/>
      <c r="E40" s="58" t="s">
        <v>114</v>
      </c>
      <c r="F40" s="1"/>
      <c r="G40" s="1"/>
      <c r="H40" s="48"/>
      <c r="I40" s="1"/>
      <c r="J40" s="48"/>
      <c r="K40" s="1"/>
      <c r="L40" s="1"/>
      <c r="M40" s="13"/>
      <c r="N40" s="2"/>
      <c r="O40" s="2"/>
      <c r="P40" s="2"/>
      <c r="Q40" s="2"/>
    </row>
    <row r="41" thickBot="1" ht="12.75">
      <c r="A41" s="10"/>
      <c r="B41" s="59" t="s">
        <v>60</v>
      </c>
      <c r="C41" s="30"/>
      <c r="D41" s="30"/>
      <c r="E41" s="60" t="s">
        <v>61</v>
      </c>
      <c r="F41" s="30"/>
      <c r="G41" s="30"/>
      <c r="H41" s="61"/>
      <c r="I41" s="30"/>
      <c r="J41" s="61"/>
      <c r="K41" s="30"/>
      <c r="L41" s="30"/>
      <c r="M41" s="13"/>
      <c r="N41" s="2"/>
      <c r="O41" s="2"/>
      <c r="P41" s="2"/>
      <c r="Q41" s="2"/>
    </row>
    <row r="42" thickTop="1" ht="12.75">
      <c r="A42" s="10"/>
      <c r="B42" s="49">
        <v>3</v>
      </c>
      <c r="C42" s="50" t="s">
        <v>115</v>
      </c>
      <c r="D42" s="50"/>
      <c r="E42" s="50" t="s">
        <v>116</v>
      </c>
      <c r="F42" s="50" t="s">
        <v>7</v>
      </c>
      <c r="G42" s="51" t="s">
        <v>111</v>
      </c>
      <c r="H42" s="62">
        <v>473.19999999999999</v>
      </c>
      <c r="I42" s="63">
        <v>0</v>
      </c>
      <c r="J42" s="64">
        <f>ROUND(H42*I42,2)</f>
        <v>0</v>
      </c>
      <c r="K42" s="65">
        <v>0.20999999999999999</v>
      </c>
      <c r="L42" s="66">
        <f>ROUND(J42*1.21,2)</f>
        <v>0</v>
      </c>
      <c r="M42" s="13"/>
      <c r="N42" s="2"/>
      <c r="O42" s="2"/>
      <c r="P42" s="2"/>
      <c r="Q42" s="41">
        <f>IF(ISNUMBER(K42),IF(H42&gt;0,IF(I42&gt;0,J42,0),0),0)</f>
        <v>0</v>
      </c>
      <c r="R42" s="9">
        <f>IF(ISNUMBER(K42)=FALSE,J42,0)</f>
        <v>0</v>
      </c>
    </row>
    <row r="43" ht="12.75">
      <c r="A43" s="10"/>
      <c r="B43" s="57" t="s">
        <v>54</v>
      </c>
      <c r="C43" s="1"/>
      <c r="D43" s="1"/>
      <c r="E43" s="58" t="s">
        <v>112</v>
      </c>
      <c r="F43" s="1"/>
      <c r="G43" s="1"/>
      <c r="H43" s="48"/>
      <c r="I43" s="1"/>
      <c r="J43" s="48"/>
      <c r="K43" s="1"/>
      <c r="L43" s="1"/>
      <c r="M43" s="13"/>
      <c r="N43" s="2"/>
      <c r="O43" s="2"/>
      <c r="P43" s="2"/>
      <c r="Q43" s="2"/>
    </row>
    <row r="44" ht="12.75">
      <c r="A44" s="10"/>
      <c r="B44" s="57" t="s">
        <v>56</v>
      </c>
      <c r="C44" s="1"/>
      <c r="D44" s="1"/>
      <c r="E44" s="58" t="s">
        <v>117</v>
      </c>
      <c r="F44" s="1"/>
      <c r="G44" s="1"/>
      <c r="H44" s="48"/>
      <c r="I44" s="1"/>
      <c r="J44" s="48"/>
      <c r="K44" s="1"/>
      <c r="L44" s="1"/>
      <c r="M44" s="13"/>
      <c r="N44" s="2"/>
      <c r="O44" s="2"/>
      <c r="P44" s="2"/>
      <c r="Q44" s="2"/>
    </row>
    <row r="45" ht="12.75">
      <c r="A45" s="10"/>
      <c r="B45" s="57" t="s">
        <v>58</v>
      </c>
      <c r="C45" s="1"/>
      <c r="D45" s="1"/>
      <c r="E45" s="58" t="s">
        <v>114</v>
      </c>
      <c r="F45" s="1"/>
      <c r="G45" s="1"/>
      <c r="H45" s="48"/>
      <c r="I45" s="1"/>
      <c r="J45" s="48"/>
      <c r="K45" s="1"/>
      <c r="L45" s="1"/>
      <c r="M45" s="13"/>
      <c r="N45" s="2"/>
      <c r="O45" s="2"/>
      <c r="P45" s="2"/>
      <c r="Q45" s="2"/>
    </row>
    <row r="46" thickBot="1" ht="12.75">
      <c r="A46" s="10"/>
      <c r="B46" s="59" t="s">
        <v>60</v>
      </c>
      <c r="C46" s="30"/>
      <c r="D46" s="30"/>
      <c r="E46" s="60" t="s">
        <v>61</v>
      </c>
      <c r="F46" s="30"/>
      <c r="G46" s="30"/>
      <c r="H46" s="61"/>
      <c r="I46" s="30"/>
      <c r="J46" s="61"/>
      <c r="K46" s="30"/>
      <c r="L46" s="30"/>
      <c r="M46" s="13"/>
      <c r="N46" s="2"/>
      <c r="O46" s="2"/>
      <c r="P46" s="2"/>
      <c r="Q46" s="2"/>
    </row>
    <row r="47" thickTop="1" ht="12.75">
      <c r="A47" s="10"/>
      <c r="B47" s="49">
        <v>4</v>
      </c>
      <c r="C47" s="50" t="s">
        <v>118</v>
      </c>
      <c r="D47" s="50"/>
      <c r="E47" s="50" t="s">
        <v>119</v>
      </c>
      <c r="F47" s="50" t="s">
        <v>7</v>
      </c>
      <c r="G47" s="51" t="s">
        <v>111</v>
      </c>
      <c r="H47" s="62">
        <v>473.19999999999999</v>
      </c>
      <c r="I47" s="63">
        <v>0</v>
      </c>
      <c r="J47" s="64">
        <f>ROUND(H47*I47,2)</f>
        <v>0</v>
      </c>
      <c r="K47" s="65">
        <v>0.20999999999999999</v>
      </c>
      <c r="L47" s="66">
        <f>ROUND(J47*1.21,2)</f>
        <v>0</v>
      </c>
      <c r="M47" s="13"/>
      <c r="N47" s="2"/>
      <c r="O47" s="2"/>
      <c r="P47" s="2"/>
      <c r="Q47" s="41">
        <f>IF(ISNUMBER(K47),IF(H47&gt;0,IF(I47&gt;0,J47,0),0),0)</f>
        <v>0</v>
      </c>
      <c r="R47" s="9">
        <f>IF(ISNUMBER(K47)=FALSE,J47,0)</f>
        <v>0</v>
      </c>
    </row>
    <row r="48" ht="12.75">
      <c r="A48" s="10"/>
      <c r="B48" s="57" t="s">
        <v>54</v>
      </c>
      <c r="C48" s="1"/>
      <c r="D48" s="1"/>
      <c r="E48" s="58" t="s">
        <v>120</v>
      </c>
      <c r="F48" s="1"/>
      <c r="G48" s="1"/>
      <c r="H48" s="48"/>
      <c r="I48" s="1"/>
      <c r="J48" s="48"/>
      <c r="K48" s="1"/>
      <c r="L48" s="1"/>
      <c r="M48" s="13"/>
      <c r="N48" s="2"/>
      <c r="O48" s="2"/>
      <c r="P48" s="2"/>
      <c r="Q48" s="2"/>
    </row>
    <row r="49" ht="12.75">
      <c r="A49" s="10"/>
      <c r="B49" s="57" t="s">
        <v>56</v>
      </c>
      <c r="C49" s="1"/>
      <c r="D49" s="1"/>
      <c r="E49" s="58" t="s">
        <v>117</v>
      </c>
      <c r="F49" s="1"/>
      <c r="G49" s="1"/>
      <c r="H49" s="48"/>
      <c r="I49" s="1"/>
      <c r="J49" s="48"/>
      <c r="K49" s="1"/>
      <c r="L49" s="1"/>
      <c r="M49" s="13"/>
      <c r="N49" s="2"/>
      <c r="O49" s="2"/>
      <c r="P49" s="2"/>
      <c r="Q49" s="2"/>
    </row>
    <row r="50" ht="12.75">
      <c r="A50" s="10"/>
      <c r="B50" s="57" t="s">
        <v>58</v>
      </c>
      <c r="C50" s="1"/>
      <c r="D50" s="1"/>
      <c r="E50" s="58" t="s">
        <v>121</v>
      </c>
      <c r="F50" s="1"/>
      <c r="G50" s="1"/>
      <c r="H50" s="48"/>
      <c r="I50" s="1"/>
      <c r="J50" s="48"/>
      <c r="K50" s="1"/>
      <c r="L50" s="1"/>
      <c r="M50" s="13"/>
      <c r="N50" s="2"/>
      <c r="O50" s="2"/>
      <c r="P50" s="2"/>
      <c r="Q50" s="2"/>
    </row>
    <row r="51" thickBot="1" ht="12.75">
      <c r="A51" s="10"/>
      <c r="B51" s="59" t="s">
        <v>60</v>
      </c>
      <c r="C51" s="30"/>
      <c r="D51" s="30"/>
      <c r="E51" s="60" t="s">
        <v>61</v>
      </c>
      <c r="F51" s="30"/>
      <c r="G51" s="30"/>
      <c r="H51" s="61"/>
      <c r="I51" s="30"/>
      <c r="J51" s="61"/>
      <c r="K51" s="30"/>
      <c r="L51" s="30"/>
      <c r="M51" s="13"/>
      <c r="N51" s="2"/>
      <c r="O51" s="2"/>
      <c r="P51" s="2"/>
      <c r="Q51" s="2"/>
    </row>
    <row r="52" thickTop="1" ht="12.75">
      <c r="A52" s="10"/>
      <c r="B52" s="49">
        <v>5</v>
      </c>
      <c r="C52" s="50" t="s">
        <v>122</v>
      </c>
      <c r="D52" s="50"/>
      <c r="E52" s="50" t="s">
        <v>123</v>
      </c>
      <c r="F52" s="50" t="s">
        <v>7</v>
      </c>
      <c r="G52" s="51" t="s">
        <v>111</v>
      </c>
      <c r="H52" s="62">
        <v>450</v>
      </c>
      <c r="I52" s="63">
        <v>0</v>
      </c>
      <c r="J52" s="64">
        <f>ROUND(H52*I52,2)</f>
        <v>0</v>
      </c>
      <c r="K52" s="65">
        <v>0.20999999999999999</v>
      </c>
      <c r="L52" s="66">
        <f>ROUND(J52*1.21,2)</f>
        <v>0</v>
      </c>
      <c r="M52" s="13"/>
      <c r="N52" s="2"/>
      <c r="O52" s="2"/>
      <c r="P52" s="2"/>
      <c r="Q52" s="41">
        <f>IF(ISNUMBER(K52),IF(H52&gt;0,IF(I52&gt;0,J52,0),0),0)</f>
        <v>0</v>
      </c>
      <c r="R52" s="9">
        <f>IF(ISNUMBER(K52)=FALSE,J52,0)</f>
        <v>0</v>
      </c>
    </row>
    <row r="53" ht="12.75">
      <c r="A53" s="10"/>
      <c r="B53" s="57" t="s">
        <v>54</v>
      </c>
      <c r="C53" s="1"/>
      <c r="D53" s="1"/>
      <c r="E53" s="58" t="s">
        <v>124</v>
      </c>
      <c r="F53" s="1"/>
      <c r="G53" s="1"/>
      <c r="H53" s="48"/>
      <c r="I53" s="1"/>
      <c r="J53" s="48"/>
      <c r="K53" s="1"/>
      <c r="L53" s="1"/>
      <c r="M53" s="13"/>
      <c r="N53" s="2"/>
      <c r="O53" s="2"/>
      <c r="P53" s="2"/>
      <c r="Q53" s="2"/>
    </row>
    <row r="54" ht="12.75">
      <c r="A54" s="10"/>
      <c r="B54" s="57" t="s">
        <v>56</v>
      </c>
      <c r="C54" s="1"/>
      <c r="D54" s="1"/>
      <c r="E54" s="58" t="s">
        <v>113</v>
      </c>
      <c r="F54" s="1"/>
      <c r="G54" s="1"/>
      <c r="H54" s="48"/>
      <c r="I54" s="1"/>
      <c r="J54" s="48"/>
      <c r="K54" s="1"/>
      <c r="L54" s="1"/>
      <c r="M54" s="13"/>
      <c r="N54" s="2"/>
      <c r="O54" s="2"/>
      <c r="P54" s="2"/>
      <c r="Q54" s="2"/>
    </row>
    <row r="55" ht="12.75">
      <c r="A55" s="10"/>
      <c r="B55" s="57" t="s">
        <v>58</v>
      </c>
      <c r="C55" s="1"/>
      <c r="D55" s="1"/>
      <c r="E55" s="58" t="s">
        <v>121</v>
      </c>
      <c r="F55" s="1"/>
      <c r="G55" s="1"/>
      <c r="H55" s="48"/>
      <c r="I55" s="1"/>
      <c r="J55" s="48"/>
      <c r="K55" s="1"/>
      <c r="L55" s="1"/>
      <c r="M55" s="13"/>
      <c r="N55" s="2"/>
      <c r="O55" s="2"/>
      <c r="P55" s="2"/>
      <c r="Q55" s="2"/>
    </row>
    <row r="56" thickBot="1" ht="12.75">
      <c r="A56" s="10"/>
      <c r="B56" s="59" t="s">
        <v>60</v>
      </c>
      <c r="C56" s="30"/>
      <c r="D56" s="30"/>
      <c r="E56" s="60" t="s">
        <v>61</v>
      </c>
      <c r="F56" s="30"/>
      <c r="G56" s="30"/>
      <c r="H56" s="61"/>
      <c r="I56" s="30"/>
      <c r="J56" s="61"/>
      <c r="K56" s="30"/>
      <c r="L56" s="30"/>
      <c r="M56" s="13"/>
      <c r="N56" s="2"/>
      <c r="O56" s="2"/>
      <c r="P56" s="2"/>
      <c r="Q56" s="2"/>
    </row>
    <row r="57" thickTop="1" thickBot="1" ht="25" customHeight="1">
      <c r="A57" s="10"/>
      <c r="B57" s="1"/>
      <c r="C57" s="67">
        <v>5</v>
      </c>
      <c r="D57" s="1"/>
      <c r="E57" s="67" t="s">
        <v>98</v>
      </c>
      <c r="F57" s="1"/>
      <c r="G57" s="68" t="s">
        <v>90</v>
      </c>
      <c r="H57" s="69">
        <f>J37+J42+J47+J52</f>
        <v>0</v>
      </c>
      <c r="I57" s="68" t="s">
        <v>91</v>
      </c>
      <c r="J57" s="70">
        <f>(L57-H57)</f>
        <v>0</v>
      </c>
      <c r="K57" s="68" t="s">
        <v>92</v>
      </c>
      <c r="L57" s="71">
        <f>ROUND((J37+J42+J47+J52)*1.21,2)</f>
        <v>0</v>
      </c>
      <c r="M57" s="13"/>
      <c r="N57" s="2"/>
      <c r="O57" s="2"/>
      <c r="P57" s="2"/>
      <c r="Q57" s="41">
        <f>0+Q37+Q42+Q47+Q52</f>
        <v>0</v>
      </c>
      <c r="R57" s="9">
        <f>0+R37+R42+R47+R52</f>
        <v>0</v>
      </c>
      <c r="S57" s="72">
        <f>Q57*(1+J57)+R57</f>
        <v>0</v>
      </c>
    </row>
    <row r="58" thickTop="1" thickBot="1" ht="25" customHeight="1">
      <c r="A58" s="10"/>
      <c r="B58" s="73"/>
      <c r="C58" s="73"/>
      <c r="D58" s="73"/>
      <c r="E58" s="73"/>
      <c r="F58" s="73"/>
      <c r="G58" s="74" t="s">
        <v>93</v>
      </c>
      <c r="H58" s="75">
        <f>0+J37+J42+J47+J52</f>
        <v>0</v>
      </c>
      <c r="I58" s="74" t="s">
        <v>94</v>
      </c>
      <c r="J58" s="76">
        <f>0+J57</f>
        <v>0</v>
      </c>
      <c r="K58" s="74" t="s">
        <v>95</v>
      </c>
      <c r="L58" s="77">
        <f>0+L57</f>
        <v>0</v>
      </c>
      <c r="M58" s="13"/>
      <c r="N58" s="2"/>
      <c r="O58" s="2"/>
      <c r="P58" s="2"/>
      <c r="Q58" s="2"/>
    </row>
    <row r="59" ht="40" customHeight="1">
      <c r="A59" s="10"/>
      <c r="B59" s="81" t="s">
        <v>125</v>
      </c>
      <c r="C59" s="1"/>
      <c r="D59" s="1"/>
      <c r="E59" s="1"/>
      <c r="F59" s="1"/>
      <c r="G59" s="1"/>
      <c r="H59" s="48"/>
      <c r="I59" s="1"/>
      <c r="J59" s="48"/>
      <c r="K59" s="1"/>
      <c r="L59" s="1"/>
      <c r="M59" s="13"/>
      <c r="N59" s="2"/>
      <c r="O59" s="2"/>
      <c r="P59" s="2"/>
      <c r="Q59" s="2"/>
    </row>
    <row r="60" ht="12.75">
      <c r="A60" s="10"/>
      <c r="B60" s="49">
        <v>6</v>
      </c>
      <c r="C60" s="50" t="s">
        <v>126</v>
      </c>
      <c r="D60" s="50"/>
      <c r="E60" s="50" t="s">
        <v>127</v>
      </c>
      <c r="F60" s="50" t="s">
        <v>7</v>
      </c>
      <c r="G60" s="51" t="s">
        <v>87</v>
      </c>
      <c r="H60" s="52">
        <v>1</v>
      </c>
      <c r="I60" s="53">
        <v>0</v>
      </c>
      <c r="J60" s="54">
        <f>ROUND(H60*I60,2)</f>
        <v>0</v>
      </c>
      <c r="K60" s="55">
        <v>0.20999999999999999</v>
      </c>
      <c r="L60" s="56">
        <f>ROUND(J60*1.21,2)</f>
        <v>0</v>
      </c>
      <c r="M60" s="13"/>
      <c r="N60" s="2"/>
      <c r="O60" s="2"/>
      <c r="P60" s="2"/>
      <c r="Q60" s="41">
        <f>IF(ISNUMBER(K60),IF(H60&gt;0,IF(I60&gt;0,J60,0),0),0)</f>
        <v>0</v>
      </c>
      <c r="R60" s="9">
        <f>IF(ISNUMBER(K60)=FALSE,J60,0)</f>
        <v>0</v>
      </c>
    </row>
    <row r="61" ht="12.75">
      <c r="A61" s="10"/>
      <c r="B61" s="57" t="s">
        <v>54</v>
      </c>
      <c r="C61" s="1"/>
      <c r="D61" s="1"/>
      <c r="E61" s="58" t="s">
        <v>128</v>
      </c>
      <c r="F61" s="1"/>
      <c r="G61" s="1"/>
      <c r="H61" s="48"/>
      <c r="I61" s="1"/>
      <c r="J61" s="48"/>
      <c r="K61" s="1"/>
      <c r="L61" s="1"/>
      <c r="M61" s="13"/>
      <c r="N61" s="2"/>
      <c r="O61" s="2"/>
      <c r="P61" s="2"/>
      <c r="Q61" s="2"/>
    </row>
    <row r="62" ht="12.75">
      <c r="A62" s="10"/>
      <c r="B62" s="57" t="s">
        <v>56</v>
      </c>
      <c r="C62" s="1"/>
      <c r="D62" s="1"/>
      <c r="E62" s="58" t="s">
        <v>57</v>
      </c>
      <c r="F62" s="1"/>
      <c r="G62" s="1"/>
      <c r="H62" s="48"/>
      <c r="I62" s="1"/>
      <c r="J62" s="48"/>
      <c r="K62" s="1"/>
      <c r="L62" s="1"/>
      <c r="M62" s="13"/>
      <c r="N62" s="2"/>
      <c r="O62" s="2"/>
      <c r="P62" s="2"/>
      <c r="Q62" s="2"/>
    </row>
    <row r="63" ht="12.75">
      <c r="A63" s="10"/>
      <c r="B63" s="57" t="s">
        <v>58</v>
      </c>
      <c r="C63" s="1"/>
      <c r="D63" s="1"/>
      <c r="E63" s="58" t="s">
        <v>129</v>
      </c>
      <c r="F63" s="1"/>
      <c r="G63" s="1"/>
      <c r="H63" s="48"/>
      <c r="I63" s="1"/>
      <c r="J63" s="48"/>
      <c r="K63" s="1"/>
      <c r="L63" s="1"/>
      <c r="M63" s="13"/>
      <c r="N63" s="2"/>
      <c r="O63" s="2"/>
      <c r="P63" s="2"/>
      <c r="Q63" s="2"/>
    </row>
    <row r="64" thickBot="1" ht="12.75">
      <c r="A64" s="10"/>
      <c r="B64" s="59" t="s">
        <v>60</v>
      </c>
      <c r="C64" s="30"/>
      <c r="D64" s="30"/>
      <c r="E64" s="60" t="s">
        <v>61</v>
      </c>
      <c r="F64" s="30"/>
      <c r="G64" s="30"/>
      <c r="H64" s="61"/>
      <c r="I64" s="30"/>
      <c r="J64" s="61"/>
      <c r="K64" s="30"/>
      <c r="L64" s="30"/>
      <c r="M64" s="13"/>
      <c r="N64" s="2"/>
      <c r="O64" s="2"/>
      <c r="P64" s="2"/>
      <c r="Q64" s="2"/>
    </row>
    <row r="65" thickTop="1" thickBot="1" ht="25" customHeight="1">
      <c r="A65" s="10"/>
      <c r="B65" s="1"/>
      <c r="C65" s="67">
        <v>8</v>
      </c>
      <c r="D65" s="1"/>
      <c r="E65" s="67" t="s">
        <v>99</v>
      </c>
      <c r="F65" s="1"/>
      <c r="G65" s="68" t="s">
        <v>90</v>
      </c>
      <c r="H65" s="69">
        <f>0+J60</f>
        <v>0</v>
      </c>
      <c r="I65" s="68" t="s">
        <v>91</v>
      </c>
      <c r="J65" s="70">
        <f>(L65-H65)</f>
        <v>0</v>
      </c>
      <c r="K65" s="68" t="s">
        <v>92</v>
      </c>
      <c r="L65" s="71">
        <f>ROUND((0+J60)*1.21,2)</f>
        <v>0</v>
      </c>
      <c r="M65" s="13"/>
      <c r="N65" s="2"/>
      <c r="O65" s="2"/>
      <c r="P65" s="2"/>
      <c r="Q65" s="41">
        <f>0+Q60</f>
        <v>0</v>
      </c>
      <c r="R65" s="9">
        <f>0+R60</f>
        <v>0</v>
      </c>
      <c r="S65" s="72">
        <f>Q65*(1+J65)+R65</f>
        <v>0</v>
      </c>
    </row>
    <row r="66" thickTop="1" thickBot="1" ht="25" customHeight="1">
      <c r="A66" s="10"/>
      <c r="B66" s="73"/>
      <c r="C66" s="73"/>
      <c r="D66" s="73"/>
      <c r="E66" s="73"/>
      <c r="F66" s="73"/>
      <c r="G66" s="74" t="s">
        <v>93</v>
      </c>
      <c r="H66" s="75">
        <f>0+J60</f>
        <v>0</v>
      </c>
      <c r="I66" s="74" t="s">
        <v>94</v>
      </c>
      <c r="J66" s="76">
        <f>0+J65</f>
        <v>0</v>
      </c>
      <c r="K66" s="74" t="s">
        <v>95</v>
      </c>
      <c r="L66" s="77">
        <f>0+L65</f>
        <v>0</v>
      </c>
      <c r="M66" s="13"/>
      <c r="N66" s="2"/>
      <c r="O66" s="2"/>
      <c r="P66" s="2"/>
      <c r="Q66" s="2"/>
    </row>
    <row r="67" ht="40" customHeight="1">
      <c r="A67" s="10"/>
      <c r="B67" s="81" t="s">
        <v>130</v>
      </c>
      <c r="C67" s="1"/>
      <c r="D67" s="1"/>
      <c r="E67" s="1"/>
      <c r="F67" s="1"/>
      <c r="G67" s="1"/>
      <c r="H67" s="48"/>
      <c r="I67" s="1"/>
      <c r="J67" s="48"/>
      <c r="K67" s="1"/>
      <c r="L67" s="1"/>
      <c r="M67" s="13"/>
      <c r="N67" s="2"/>
      <c r="O67" s="2"/>
      <c r="P67" s="2"/>
      <c r="Q67" s="2"/>
    </row>
    <row r="68" ht="12.75">
      <c r="A68" s="10"/>
      <c r="B68" s="49">
        <v>7</v>
      </c>
      <c r="C68" s="50" t="s">
        <v>131</v>
      </c>
      <c r="D68" s="50" t="s">
        <v>7</v>
      </c>
      <c r="E68" s="50" t="s">
        <v>132</v>
      </c>
      <c r="F68" s="50" t="s">
        <v>7</v>
      </c>
      <c r="G68" s="51" t="s">
        <v>111</v>
      </c>
      <c r="H68" s="52">
        <v>19.75</v>
      </c>
      <c r="I68" s="53">
        <v>0</v>
      </c>
      <c r="J68" s="54">
        <f>ROUND(H68*I68,2)</f>
        <v>0</v>
      </c>
      <c r="K68" s="55">
        <v>0.20999999999999999</v>
      </c>
      <c r="L68" s="56">
        <f>ROUND(J68*1.21,2)</f>
        <v>0</v>
      </c>
      <c r="M68" s="13"/>
      <c r="N68" s="2"/>
      <c r="O68" s="2"/>
      <c r="P68" s="2"/>
      <c r="Q68" s="41">
        <f>IF(ISNUMBER(K68),IF(H68&gt;0,IF(I68&gt;0,J68,0),0),0)</f>
        <v>0</v>
      </c>
      <c r="R68" s="9">
        <f>IF(ISNUMBER(K68)=FALSE,J68,0)</f>
        <v>0</v>
      </c>
    </row>
    <row r="69" ht="12.75">
      <c r="A69" s="10"/>
      <c r="B69" s="57" t="s">
        <v>54</v>
      </c>
      <c r="C69" s="1"/>
      <c r="D69" s="1"/>
      <c r="E69" s="58" t="s">
        <v>133</v>
      </c>
      <c r="F69" s="1"/>
      <c r="G69" s="1"/>
      <c r="H69" s="48"/>
      <c r="I69" s="1"/>
      <c r="J69" s="48"/>
      <c r="K69" s="1"/>
      <c r="L69" s="1"/>
      <c r="M69" s="13"/>
      <c r="N69" s="2"/>
      <c r="O69" s="2"/>
      <c r="P69" s="2"/>
      <c r="Q69" s="2"/>
    </row>
    <row r="70" ht="12.75">
      <c r="A70" s="10"/>
      <c r="B70" s="57" t="s">
        <v>56</v>
      </c>
      <c r="C70" s="1"/>
      <c r="D70" s="1"/>
      <c r="E70" s="58" t="s">
        <v>134</v>
      </c>
      <c r="F70" s="1"/>
      <c r="G70" s="1"/>
      <c r="H70" s="48"/>
      <c r="I70" s="1"/>
      <c r="J70" s="48"/>
      <c r="K70" s="1"/>
      <c r="L70" s="1"/>
      <c r="M70" s="13"/>
      <c r="N70" s="2"/>
      <c r="O70" s="2"/>
      <c r="P70" s="2"/>
      <c r="Q70" s="2"/>
    </row>
    <row r="71" ht="12.75">
      <c r="A71" s="10"/>
      <c r="B71" s="57" t="s">
        <v>58</v>
      </c>
      <c r="C71" s="1"/>
      <c r="D71" s="1"/>
      <c r="E71" s="58" t="s">
        <v>135</v>
      </c>
      <c r="F71" s="1"/>
      <c r="G71" s="1"/>
      <c r="H71" s="48"/>
      <c r="I71" s="1"/>
      <c r="J71" s="48"/>
      <c r="K71" s="1"/>
      <c r="L71" s="1"/>
      <c r="M71" s="13"/>
      <c r="N71" s="2"/>
      <c r="O71" s="2"/>
      <c r="P71" s="2"/>
      <c r="Q71" s="2"/>
    </row>
    <row r="72" thickBot="1" ht="12.75">
      <c r="A72" s="10"/>
      <c r="B72" s="59" t="s">
        <v>60</v>
      </c>
      <c r="C72" s="30"/>
      <c r="D72" s="30"/>
      <c r="E72" s="60" t="s">
        <v>61</v>
      </c>
      <c r="F72" s="30"/>
      <c r="G72" s="30"/>
      <c r="H72" s="61"/>
      <c r="I72" s="30"/>
      <c r="J72" s="61"/>
      <c r="K72" s="30"/>
      <c r="L72" s="30"/>
      <c r="M72" s="13"/>
      <c r="N72" s="2"/>
      <c r="O72" s="2"/>
      <c r="P72" s="2"/>
      <c r="Q72" s="2"/>
    </row>
    <row r="73" thickTop="1" ht="12.75">
      <c r="A73" s="10"/>
      <c r="B73" s="49">
        <v>8</v>
      </c>
      <c r="C73" s="50" t="s">
        <v>136</v>
      </c>
      <c r="D73" s="50" t="s">
        <v>7</v>
      </c>
      <c r="E73" s="50" t="s">
        <v>137</v>
      </c>
      <c r="F73" s="50" t="s">
        <v>7</v>
      </c>
      <c r="G73" s="51" t="s">
        <v>111</v>
      </c>
      <c r="H73" s="62">
        <v>19.75</v>
      </c>
      <c r="I73" s="63">
        <v>0</v>
      </c>
      <c r="J73" s="64">
        <f>ROUND(H73*I73,2)</f>
        <v>0</v>
      </c>
      <c r="K73" s="65">
        <v>0.20999999999999999</v>
      </c>
      <c r="L73" s="66">
        <f>ROUND(J73*1.21,2)</f>
        <v>0</v>
      </c>
      <c r="M73" s="13"/>
      <c r="N73" s="2"/>
      <c r="O73" s="2"/>
      <c r="P73" s="2"/>
      <c r="Q73" s="41">
        <f>IF(ISNUMBER(K73),IF(H73&gt;0,IF(I73&gt;0,J73,0),0),0)</f>
        <v>0</v>
      </c>
      <c r="R73" s="9">
        <f>IF(ISNUMBER(K73)=FALSE,J73,0)</f>
        <v>0</v>
      </c>
    </row>
    <row r="74" ht="12.75">
      <c r="A74" s="10"/>
      <c r="B74" s="57" t="s">
        <v>54</v>
      </c>
      <c r="C74" s="1"/>
      <c r="D74" s="1"/>
      <c r="E74" s="58" t="s">
        <v>138</v>
      </c>
      <c r="F74" s="1"/>
      <c r="G74" s="1"/>
      <c r="H74" s="48"/>
      <c r="I74" s="1"/>
      <c r="J74" s="48"/>
      <c r="K74" s="1"/>
      <c r="L74" s="1"/>
      <c r="M74" s="13"/>
      <c r="N74" s="2"/>
      <c r="O74" s="2"/>
      <c r="P74" s="2"/>
      <c r="Q74" s="2"/>
    </row>
    <row r="75" ht="12.75">
      <c r="A75" s="10"/>
      <c r="B75" s="57" t="s">
        <v>56</v>
      </c>
      <c r="C75" s="1"/>
      <c r="D75" s="1"/>
      <c r="E75" s="58" t="s">
        <v>134</v>
      </c>
      <c r="F75" s="1"/>
      <c r="G75" s="1"/>
      <c r="H75" s="48"/>
      <c r="I75" s="1"/>
      <c r="J75" s="48"/>
      <c r="K75" s="1"/>
      <c r="L75" s="1"/>
      <c r="M75" s="13"/>
      <c r="N75" s="2"/>
      <c r="O75" s="2"/>
      <c r="P75" s="2"/>
      <c r="Q75" s="2"/>
    </row>
    <row r="76" ht="12.75">
      <c r="A76" s="10"/>
      <c r="B76" s="57" t="s">
        <v>58</v>
      </c>
      <c r="C76" s="1"/>
      <c r="D76" s="1"/>
      <c r="E76" s="58" t="s">
        <v>135</v>
      </c>
      <c r="F76" s="1"/>
      <c r="G76" s="1"/>
      <c r="H76" s="48"/>
      <c r="I76" s="1"/>
      <c r="J76" s="48"/>
      <c r="K76" s="1"/>
      <c r="L76" s="1"/>
      <c r="M76" s="13"/>
      <c r="N76" s="2"/>
      <c r="O76" s="2"/>
      <c r="P76" s="2"/>
      <c r="Q76" s="2"/>
    </row>
    <row r="77" thickBot="1" ht="12.75">
      <c r="A77" s="10"/>
      <c r="B77" s="59" t="s">
        <v>60</v>
      </c>
      <c r="C77" s="30"/>
      <c r="D77" s="30"/>
      <c r="E77" s="60" t="s">
        <v>61</v>
      </c>
      <c r="F77" s="30"/>
      <c r="G77" s="30"/>
      <c r="H77" s="61"/>
      <c r="I77" s="30"/>
      <c r="J77" s="61"/>
      <c r="K77" s="30"/>
      <c r="L77" s="30"/>
      <c r="M77" s="13"/>
      <c r="N77" s="2"/>
      <c r="O77" s="2"/>
      <c r="P77" s="2"/>
      <c r="Q77" s="2"/>
    </row>
    <row r="78" thickTop="1" ht="12.75">
      <c r="A78" s="10"/>
      <c r="B78" s="49">
        <v>9</v>
      </c>
      <c r="C78" s="50" t="s">
        <v>139</v>
      </c>
      <c r="D78" s="50"/>
      <c r="E78" s="50" t="s">
        <v>140</v>
      </c>
      <c r="F78" s="50" t="s">
        <v>7</v>
      </c>
      <c r="G78" s="51" t="s">
        <v>141</v>
      </c>
      <c r="H78" s="62">
        <v>5.7999999999999998</v>
      </c>
      <c r="I78" s="63">
        <v>0</v>
      </c>
      <c r="J78" s="64">
        <f>ROUND(H78*I78,2)</f>
        <v>0</v>
      </c>
      <c r="K78" s="65">
        <v>0.20999999999999999</v>
      </c>
      <c r="L78" s="66">
        <f>ROUND(J78*1.21,2)</f>
        <v>0</v>
      </c>
      <c r="M78" s="13"/>
      <c r="N78" s="2"/>
      <c r="O78" s="2"/>
      <c r="P78" s="2"/>
      <c r="Q78" s="41">
        <f>IF(ISNUMBER(K78),IF(H78&gt;0,IF(I78&gt;0,J78,0),0),0)</f>
        <v>0</v>
      </c>
      <c r="R78" s="9">
        <f>IF(ISNUMBER(K78)=FALSE,J78,0)</f>
        <v>0</v>
      </c>
    </row>
    <row r="79" ht="12.75">
      <c r="A79" s="10"/>
      <c r="B79" s="57" t="s">
        <v>54</v>
      </c>
      <c r="C79" s="1"/>
      <c r="D79" s="1"/>
      <c r="E79" s="58" t="s">
        <v>142</v>
      </c>
      <c r="F79" s="1"/>
      <c r="G79" s="1"/>
      <c r="H79" s="48"/>
      <c r="I79" s="1"/>
      <c r="J79" s="48"/>
      <c r="K79" s="1"/>
      <c r="L79" s="1"/>
      <c r="M79" s="13"/>
      <c r="N79" s="2"/>
      <c r="O79" s="2"/>
      <c r="P79" s="2"/>
      <c r="Q79" s="2"/>
    </row>
    <row r="80" ht="12.75">
      <c r="A80" s="10"/>
      <c r="B80" s="57" t="s">
        <v>56</v>
      </c>
      <c r="C80" s="1"/>
      <c r="D80" s="1"/>
      <c r="E80" s="58" t="s">
        <v>143</v>
      </c>
      <c r="F80" s="1"/>
      <c r="G80" s="1"/>
      <c r="H80" s="48"/>
      <c r="I80" s="1"/>
      <c r="J80" s="48"/>
      <c r="K80" s="1"/>
      <c r="L80" s="1"/>
      <c r="M80" s="13"/>
      <c r="N80" s="2"/>
      <c r="O80" s="2"/>
      <c r="P80" s="2"/>
      <c r="Q80" s="2"/>
    </row>
    <row r="81" ht="12.75">
      <c r="A81" s="10"/>
      <c r="B81" s="57" t="s">
        <v>58</v>
      </c>
      <c r="C81" s="1"/>
      <c r="D81" s="1"/>
      <c r="E81" s="58" t="s">
        <v>144</v>
      </c>
      <c r="F81" s="1"/>
      <c r="G81" s="1"/>
      <c r="H81" s="48"/>
      <c r="I81" s="1"/>
      <c r="J81" s="48"/>
      <c r="K81" s="1"/>
      <c r="L81" s="1"/>
      <c r="M81" s="13"/>
      <c r="N81" s="2"/>
      <c r="O81" s="2"/>
      <c r="P81" s="2"/>
      <c r="Q81" s="2"/>
    </row>
    <row r="82" thickBot="1" ht="12.75">
      <c r="A82" s="10"/>
      <c r="B82" s="59" t="s">
        <v>60</v>
      </c>
      <c r="C82" s="30"/>
      <c r="D82" s="30"/>
      <c r="E82" s="60" t="s">
        <v>61</v>
      </c>
      <c r="F82" s="30"/>
      <c r="G82" s="30"/>
      <c r="H82" s="61"/>
      <c r="I82" s="30"/>
      <c r="J82" s="61"/>
      <c r="K82" s="30"/>
      <c r="L82" s="30"/>
      <c r="M82" s="13"/>
      <c r="N82" s="2"/>
      <c r="O82" s="2"/>
      <c r="P82" s="2"/>
      <c r="Q82" s="2"/>
    </row>
    <row r="83" thickTop="1" ht="12.75">
      <c r="A83" s="10"/>
      <c r="B83" s="49">
        <v>10</v>
      </c>
      <c r="C83" s="50" t="s">
        <v>145</v>
      </c>
      <c r="D83" s="50"/>
      <c r="E83" s="50" t="s">
        <v>146</v>
      </c>
      <c r="F83" s="50" t="s">
        <v>7</v>
      </c>
      <c r="G83" s="51" t="s">
        <v>104</v>
      </c>
      <c r="H83" s="62">
        <v>0.0089999999999999993</v>
      </c>
      <c r="I83" s="63">
        <v>0</v>
      </c>
      <c r="J83" s="64">
        <f>ROUND(H83*I83,2)</f>
        <v>0</v>
      </c>
      <c r="K83" s="65">
        <v>0.20999999999999999</v>
      </c>
      <c r="L83" s="66">
        <f>ROUND(J83*1.21,2)</f>
        <v>0</v>
      </c>
      <c r="M83" s="13"/>
      <c r="N83" s="2"/>
      <c r="O83" s="2"/>
      <c r="P83" s="2"/>
      <c r="Q83" s="41">
        <f>IF(ISNUMBER(K83),IF(H83&gt;0,IF(I83&gt;0,J83,0),0),0)</f>
        <v>0</v>
      </c>
      <c r="R83" s="9">
        <f>IF(ISNUMBER(K83)=FALSE,J83,0)</f>
        <v>0</v>
      </c>
    </row>
    <row r="84" ht="12.75">
      <c r="A84" s="10"/>
      <c r="B84" s="57" t="s">
        <v>54</v>
      </c>
      <c r="C84" s="1"/>
      <c r="D84" s="1"/>
      <c r="E84" s="58" t="s">
        <v>147</v>
      </c>
      <c r="F84" s="1"/>
      <c r="G84" s="1"/>
      <c r="H84" s="48"/>
      <c r="I84" s="1"/>
      <c r="J84" s="48"/>
      <c r="K84" s="1"/>
      <c r="L84" s="1"/>
      <c r="M84" s="13"/>
      <c r="N84" s="2"/>
      <c r="O84" s="2"/>
      <c r="P84" s="2"/>
      <c r="Q84" s="2"/>
    </row>
    <row r="85" ht="12.75">
      <c r="A85" s="10"/>
      <c r="B85" s="57" t="s">
        <v>56</v>
      </c>
      <c r="C85" s="1"/>
      <c r="D85" s="1"/>
      <c r="E85" s="58" t="s">
        <v>148</v>
      </c>
      <c r="F85" s="1"/>
      <c r="G85" s="1"/>
      <c r="H85" s="48"/>
      <c r="I85" s="1"/>
      <c r="J85" s="48"/>
      <c r="K85" s="1"/>
      <c r="L85" s="1"/>
      <c r="M85" s="13"/>
      <c r="N85" s="2"/>
      <c r="O85" s="2"/>
      <c r="P85" s="2"/>
      <c r="Q85" s="2"/>
    </row>
    <row r="86" ht="12.75">
      <c r="A86" s="10"/>
      <c r="B86" s="57" t="s">
        <v>58</v>
      </c>
      <c r="C86" s="1"/>
      <c r="D86" s="1"/>
      <c r="E86" s="58" t="s">
        <v>149</v>
      </c>
      <c r="F86" s="1"/>
      <c r="G86" s="1"/>
      <c r="H86" s="48"/>
      <c r="I86" s="1"/>
      <c r="J86" s="48"/>
      <c r="K86" s="1"/>
      <c r="L86" s="1"/>
      <c r="M86" s="13"/>
      <c r="N86" s="2"/>
      <c r="O86" s="2"/>
      <c r="P86" s="2"/>
      <c r="Q86" s="2"/>
    </row>
    <row r="87" thickBot="1" ht="12.75">
      <c r="A87" s="10"/>
      <c r="B87" s="59" t="s">
        <v>60</v>
      </c>
      <c r="C87" s="30"/>
      <c r="D87" s="30"/>
      <c r="E87" s="60" t="s">
        <v>61</v>
      </c>
      <c r="F87" s="30"/>
      <c r="G87" s="30"/>
      <c r="H87" s="61"/>
      <c r="I87" s="30"/>
      <c r="J87" s="61"/>
      <c r="K87" s="30"/>
      <c r="L87" s="30"/>
      <c r="M87" s="13"/>
      <c r="N87" s="2"/>
      <c r="O87" s="2"/>
      <c r="P87" s="2"/>
      <c r="Q87" s="2"/>
    </row>
    <row r="88" thickTop="1" thickBot="1" ht="25" customHeight="1">
      <c r="A88" s="10"/>
      <c r="B88" s="1"/>
      <c r="C88" s="67">
        <v>9</v>
      </c>
      <c r="D88" s="1"/>
      <c r="E88" s="67" t="s">
        <v>100</v>
      </c>
      <c r="F88" s="1"/>
      <c r="G88" s="68" t="s">
        <v>90</v>
      </c>
      <c r="H88" s="69">
        <f>J68+J73+J78+J83</f>
        <v>0</v>
      </c>
      <c r="I88" s="68" t="s">
        <v>91</v>
      </c>
      <c r="J88" s="70">
        <f>(L88-H88)</f>
        <v>0</v>
      </c>
      <c r="K88" s="68" t="s">
        <v>92</v>
      </c>
      <c r="L88" s="71">
        <f>ROUND((J68+J73+J78+J83)*1.21,2)</f>
        <v>0</v>
      </c>
      <c r="M88" s="13"/>
      <c r="N88" s="2"/>
      <c r="O88" s="2"/>
      <c r="P88" s="2"/>
      <c r="Q88" s="41">
        <f>0+Q68+Q73+Q78+Q83</f>
        <v>0</v>
      </c>
      <c r="R88" s="9">
        <f>0+R68+R73+R78+R83</f>
        <v>0</v>
      </c>
      <c r="S88" s="72">
        <f>Q88*(1+J88)+R88</f>
        <v>0</v>
      </c>
    </row>
    <row r="89" thickTop="1" thickBot="1" ht="25" customHeight="1">
      <c r="A89" s="10"/>
      <c r="B89" s="73"/>
      <c r="C89" s="73"/>
      <c r="D89" s="73"/>
      <c r="E89" s="73"/>
      <c r="F89" s="73"/>
      <c r="G89" s="74" t="s">
        <v>93</v>
      </c>
      <c r="H89" s="75">
        <f>0+J68+J73+J78+J83</f>
        <v>0</v>
      </c>
      <c r="I89" s="74" t="s">
        <v>94</v>
      </c>
      <c r="J89" s="76">
        <f>0+J88</f>
        <v>0</v>
      </c>
      <c r="K89" s="74" t="s">
        <v>95</v>
      </c>
      <c r="L89" s="77">
        <f>0+L88</f>
        <v>0</v>
      </c>
      <c r="M89" s="13"/>
      <c r="N89" s="2"/>
      <c r="O89" s="2"/>
      <c r="P89" s="2"/>
      <c r="Q89" s="2"/>
    </row>
    <row r="90" ht="12.75">
      <c r="A90" s="14"/>
      <c r="B90" s="4"/>
      <c r="C90" s="4"/>
      <c r="D90" s="4"/>
      <c r="E90" s="4"/>
      <c r="F90" s="4"/>
      <c r="G90" s="4"/>
      <c r="H90" s="78"/>
      <c r="I90" s="4"/>
      <c r="J90" s="78"/>
      <c r="K90" s="4"/>
      <c r="L90" s="4"/>
      <c r="M90" s="15"/>
      <c r="N90" s="2"/>
      <c r="O90" s="2"/>
      <c r="P90" s="2"/>
      <c r="Q90" s="2"/>
    </row>
    <row r="91" ht="12.7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2"/>
      <c r="O91" s="2"/>
      <c r="P91" s="2"/>
      <c r="Q91" s="2"/>
    </row>
  </sheetData>
  <mergeCells count="61">
    <mergeCell ref="B36:L36"/>
    <mergeCell ref="B38:D38"/>
    <mergeCell ref="B39:D39"/>
    <mergeCell ref="B40:D40"/>
    <mergeCell ref="B41:D41"/>
    <mergeCell ref="B43:D43"/>
    <mergeCell ref="B44:D44"/>
    <mergeCell ref="B45:D45"/>
    <mergeCell ref="B46:D46"/>
    <mergeCell ref="B48:D48"/>
    <mergeCell ref="B49:D49"/>
    <mergeCell ref="B50:D50"/>
    <mergeCell ref="B51:D51"/>
    <mergeCell ref="B53:D53"/>
    <mergeCell ref="B54:D54"/>
    <mergeCell ref="B55:D55"/>
    <mergeCell ref="B56:D56"/>
    <mergeCell ref="B59:L59"/>
    <mergeCell ref="B61:D61"/>
    <mergeCell ref="B62:D62"/>
    <mergeCell ref="B63:D63"/>
    <mergeCell ref="B64:D64"/>
    <mergeCell ref="B69:D69"/>
    <mergeCell ref="B70:D70"/>
    <mergeCell ref="B71:D71"/>
    <mergeCell ref="B72:D72"/>
    <mergeCell ref="B74:D74"/>
    <mergeCell ref="B75:D75"/>
    <mergeCell ref="B76:D76"/>
    <mergeCell ref="B77:D77"/>
    <mergeCell ref="B79:D79"/>
    <mergeCell ref="B80:D80"/>
    <mergeCell ref="B81:D81"/>
    <mergeCell ref="B82:D82"/>
    <mergeCell ref="B84:D84"/>
    <mergeCell ref="B85:D85"/>
    <mergeCell ref="B86:D86"/>
    <mergeCell ref="B87:D87"/>
    <mergeCell ref="B67:L67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2:D22"/>
    <mergeCell ref="B25:C26"/>
    <mergeCell ref="B28:L28"/>
    <mergeCell ref="B30:D30"/>
    <mergeCell ref="B31:D31"/>
    <mergeCell ref="B32:D32"/>
    <mergeCell ref="B33:D33"/>
    <mergeCell ref="B23:D23"/>
  </mergeCells>
  <pageMargins left="0.39375" right="0.39375" top="0.5902778" bottom="0.39375" header="0.1965278" footer="0.1576389"/>
  <pageSetup paperSize="9" orientation="portrait" fitToHeight="0"/>
  <headerFooter>
    <oddFooter>&amp;LOTSKP 2022&amp;R&amp;P/&amp;N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 codeName="____SO____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33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 ht="12.75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0+(H41+H89+H102+H135+H163+H231)</f>
        <v>0</v>
      </c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6" t="s">
        <v>34</v>
      </c>
      <c r="B10" s="1"/>
      <c r="C10" s="17"/>
      <c r="D10" s="1"/>
      <c r="E10" s="1"/>
      <c r="F10" s="1"/>
      <c r="G10" s="18"/>
      <c r="H10" s="1"/>
      <c r="I10" s="39" t="s">
        <v>35</v>
      </c>
      <c r="J10" s="40">
        <f>0+H42+H90+H103+H136+H164+H232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150</v>
      </c>
      <c r="B11" s="1"/>
      <c r="C11" s="1"/>
      <c r="D11" s="1"/>
      <c r="E11" s="1"/>
      <c r="F11" s="1"/>
      <c r="G11" s="39"/>
      <c r="H11" s="1"/>
      <c r="I11" s="39" t="s">
        <v>37</v>
      </c>
      <c r="J11" s="40">
        <f>ROUND(0+((H41+H89+H102+H135+H163+H231)*1.21),2)</f>
        <v>0</v>
      </c>
      <c r="K11" s="1"/>
      <c r="L11" s="1"/>
      <c r="M11" s="13"/>
      <c r="N11" s="2"/>
      <c r="O11" s="2"/>
      <c r="P11" s="2"/>
      <c r="Q11" s="41">
        <f>IF(SUM(K20:K25)&gt;0,ROUND(SUM(S20:S25)/SUM(K20:K25)-1,8),0)</f>
        <v>0</v>
      </c>
      <c r="R11" s="9">
        <f>AVERAGE(J41,J89,J102,J135,J163,J231)</f>
        <v>0</v>
      </c>
      <c r="S11" s="9">
        <f>J10*(1+Q11)</f>
        <v>0</v>
      </c>
    </row>
    <row r="12" ht="12.75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9"/>
      <c r="H13" s="1"/>
      <c r="I13" s="39" t="s">
        <v>10</v>
      </c>
      <c r="J13" s="17"/>
      <c r="K13" s="1"/>
      <c r="L13" s="1"/>
      <c r="M13" s="13"/>
      <c r="N13" s="2"/>
      <c r="O13" s="2"/>
      <c r="P13" s="2"/>
      <c r="Q13" s="2"/>
    </row>
    <row r="14" ht="12.75">
      <c r="A14" s="10"/>
      <c r="B14" s="1"/>
      <c r="C14" s="1"/>
      <c r="D14" s="1"/>
      <c r="E14" s="1"/>
      <c r="F14" s="1"/>
      <c r="G14" s="1"/>
      <c r="H14" s="1"/>
      <c r="I14" s="39" t="s">
        <v>12</v>
      </c>
      <c r="J14" s="17"/>
      <c r="K14" s="1"/>
      <c r="L14" s="1"/>
      <c r="M14" s="13"/>
      <c r="N14" s="2"/>
      <c r="O14" s="2"/>
      <c r="P14" s="2"/>
      <c r="Q14" s="2"/>
    </row>
    <row r="15" hidden="1" ht="12.75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36" t="s">
        <v>38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42" t="s">
        <v>39</v>
      </c>
      <c r="C19" s="42"/>
      <c r="D19" s="42"/>
      <c r="E19" s="42" t="s">
        <v>40</v>
      </c>
      <c r="F19" s="42"/>
      <c r="G19" s="43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 ht="12.75">
      <c r="A20" s="10"/>
      <c r="B20" s="44">
        <v>0</v>
      </c>
      <c r="C20" s="1"/>
      <c r="D20" s="1"/>
      <c r="E20" s="45" t="s">
        <v>41</v>
      </c>
      <c r="F20" s="1"/>
      <c r="G20" s="1"/>
      <c r="H20" s="1"/>
      <c r="I20" s="1"/>
      <c r="J20" s="1"/>
      <c r="K20" s="46">
        <f>0+J31+J36</f>
        <v>0</v>
      </c>
      <c r="L20" s="46">
        <f>0+L41</f>
        <v>0</v>
      </c>
      <c r="M20" s="13"/>
      <c r="N20" s="2"/>
      <c r="O20" s="2"/>
      <c r="P20" s="2"/>
      <c r="Q20" s="2"/>
      <c r="S20" s="9">
        <f>S41</f>
        <v>0</v>
      </c>
    </row>
    <row r="21" ht="12.75">
      <c r="A21" s="10"/>
      <c r="B21" s="44">
        <v>1</v>
      </c>
      <c r="C21" s="1"/>
      <c r="D21" s="1"/>
      <c r="E21" s="45" t="s">
        <v>97</v>
      </c>
      <c r="F21" s="1"/>
      <c r="G21" s="1"/>
      <c r="H21" s="1"/>
      <c r="I21" s="1"/>
      <c r="J21" s="1"/>
      <c r="K21" s="46">
        <f>0+J44+J49+J54+J59+J64+J69+J74+J79+J84</f>
        <v>0</v>
      </c>
      <c r="L21" s="46">
        <f>0+L89</f>
        <v>0</v>
      </c>
      <c r="M21" s="13"/>
      <c r="N21" s="2"/>
      <c r="O21" s="2"/>
      <c r="P21" s="2"/>
      <c r="Q21" s="2"/>
      <c r="S21" s="9">
        <f>S89</f>
        <v>0</v>
      </c>
    </row>
    <row r="22" ht="12.75">
      <c r="A22" s="10"/>
      <c r="B22" s="44">
        <v>4</v>
      </c>
      <c r="C22" s="1"/>
      <c r="D22" s="1"/>
      <c r="E22" s="45" t="s">
        <v>151</v>
      </c>
      <c r="F22" s="1"/>
      <c r="G22" s="1"/>
      <c r="H22" s="1"/>
      <c r="I22" s="1"/>
      <c r="J22" s="1"/>
      <c r="K22" s="46">
        <f>0+J92+J97</f>
        <v>0</v>
      </c>
      <c r="L22" s="46">
        <f>0+L102</f>
        <v>0</v>
      </c>
      <c r="M22" s="13"/>
      <c r="N22" s="2"/>
      <c r="O22" s="2"/>
      <c r="P22" s="2"/>
      <c r="Q22" s="2"/>
      <c r="S22" s="9">
        <f>S102</f>
        <v>0</v>
      </c>
    </row>
    <row r="23" ht="12.75">
      <c r="A23" s="10"/>
      <c r="B23" s="44">
        <v>5</v>
      </c>
      <c r="C23" s="1"/>
      <c r="D23" s="1"/>
      <c r="E23" s="45" t="s">
        <v>98</v>
      </c>
      <c r="F23" s="1"/>
      <c r="G23" s="1"/>
      <c r="H23" s="1"/>
      <c r="I23" s="1"/>
      <c r="J23" s="1"/>
      <c r="K23" s="46">
        <f>0+J105+J110+J115+J120+J125+J130</f>
        <v>0</v>
      </c>
      <c r="L23" s="46">
        <f>0+L135</f>
        <v>0</v>
      </c>
      <c r="M23" s="13"/>
      <c r="N23" s="2"/>
      <c r="O23" s="2"/>
      <c r="P23" s="2"/>
      <c r="Q23" s="2"/>
      <c r="S23" s="9">
        <f>S135</f>
        <v>0</v>
      </c>
    </row>
    <row r="24" ht="12.75">
      <c r="A24" s="10"/>
      <c r="B24" s="44">
        <v>8</v>
      </c>
      <c r="C24" s="1"/>
      <c r="D24" s="1"/>
      <c r="E24" s="45" t="s">
        <v>99</v>
      </c>
      <c r="F24" s="1"/>
      <c r="G24" s="1"/>
      <c r="H24" s="1"/>
      <c r="I24" s="1"/>
      <c r="J24" s="1"/>
      <c r="K24" s="46">
        <f>0+J138+J143+J148+J153+J158</f>
        <v>0</v>
      </c>
      <c r="L24" s="46">
        <f>0+L163</f>
        <v>0</v>
      </c>
      <c r="M24" s="13"/>
      <c r="N24" s="2"/>
      <c r="O24" s="2"/>
      <c r="P24" s="2"/>
      <c r="Q24" s="2"/>
      <c r="S24" s="9">
        <f>S163</f>
        <v>0</v>
      </c>
    </row>
    <row r="25" ht="12.75">
      <c r="A25" s="10"/>
      <c r="B25" s="44">
        <v>9</v>
      </c>
      <c r="C25" s="1"/>
      <c r="D25" s="1"/>
      <c r="E25" s="45" t="s">
        <v>100</v>
      </c>
      <c r="F25" s="1"/>
      <c r="G25" s="1"/>
      <c r="H25" s="1"/>
      <c r="I25" s="1"/>
      <c r="J25" s="1"/>
      <c r="K25" s="46">
        <f>0+J166+J171+J176+J181+J186+J191+J196+J201+J206+J211+J216+J221+J226</f>
        <v>0</v>
      </c>
      <c r="L25" s="46">
        <f>0+L231</f>
        <v>0</v>
      </c>
      <c r="M25" s="80"/>
      <c r="N25" s="2"/>
      <c r="O25" s="2"/>
      <c r="P25" s="2"/>
      <c r="Q25" s="2"/>
      <c r="S25" s="9">
        <f>S231</f>
        <v>0</v>
      </c>
    </row>
    <row r="26" ht="12.75">
      <c r="A26" s="1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82"/>
      <c r="N26" s="2"/>
      <c r="O26" s="2"/>
      <c r="P26" s="2"/>
      <c r="Q26" s="2"/>
    </row>
    <row r="27" ht="14" customHeight="1">
      <c r="A27" s="4"/>
      <c r="B27" s="36" t="s">
        <v>42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2"/>
      <c r="N27" s="2"/>
      <c r="O27" s="2"/>
      <c r="P27" s="2"/>
      <c r="Q27" s="2"/>
    </row>
    <row r="28" ht="18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9"/>
      <c r="N28" s="2"/>
      <c r="O28" s="2"/>
      <c r="P28" s="2"/>
      <c r="Q28" s="2"/>
    </row>
    <row r="29" ht="18" customHeight="1">
      <c r="A29" s="10"/>
      <c r="B29" s="42" t="s">
        <v>43</v>
      </c>
      <c r="C29" s="42" t="s">
        <v>39</v>
      </c>
      <c r="D29" s="42" t="s">
        <v>44</v>
      </c>
      <c r="E29" s="42" t="s">
        <v>40</v>
      </c>
      <c r="F29" s="42" t="s">
        <v>45</v>
      </c>
      <c r="G29" s="43" t="s">
        <v>46</v>
      </c>
      <c r="H29" s="23" t="s">
        <v>47</v>
      </c>
      <c r="I29" s="23" t="s">
        <v>48</v>
      </c>
      <c r="J29" s="23" t="s">
        <v>17</v>
      </c>
      <c r="K29" s="43" t="s">
        <v>49</v>
      </c>
      <c r="L29" s="23" t="s">
        <v>18</v>
      </c>
      <c r="M29" s="80"/>
      <c r="N29" s="2"/>
      <c r="O29" s="2"/>
      <c r="P29" s="2"/>
      <c r="Q29" s="2"/>
    </row>
    <row r="30" ht="40" customHeight="1">
      <c r="A30" s="10"/>
      <c r="B30" s="47" t="s">
        <v>50</v>
      </c>
      <c r="C30" s="1"/>
      <c r="D30" s="1"/>
      <c r="E30" s="1"/>
      <c r="F30" s="1"/>
      <c r="G30" s="1"/>
      <c r="H30" s="48"/>
      <c r="I30" s="1"/>
      <c r="J30" s="48"/>
      <c r="K30" s="1"/>
      <c r="L30" s="1"/>
      <c r="M30" s="13"/>
      <c r="N30" s="2"/>
      <c r="O30" s="2"/>
      <c r="P30" s="2"/>
      <c r="Q30" s="2"/>
    </row>
    <row r="31" ht="12.75">
      <c r="A31" s="10"/>
      <c r="B31" s="49">
        <v>1</v>
      </c>
      <c r="C31" s="50" t="s">
        <v>152</v>
      </c>
      <c r="D31" s="50" t="s">
        <v>153</v>
      </c>
      <c r="E31" s="50" t="s">
        <v>154</v>
      </c>
      <c r="F31" s="50" t="s">
        <v>7</v>
      </c>
      <c r="G31" s="51" t="s">
        <v>155</v>
      </c>
      <c r="H31" s="52">
        <v>55.012999999999998</v>
      </c>
      <c r="I31" s="53">
        <v>0</v>
      </c>
      <c r="J31" s="54">
        <f>ROUND(H31*I31,2)</f>
        <v>0</v>
      </c>
      <c r="K31" s="55">
        <v>0.20999999999999999</v>
      </c>
      <c r="L31" s="56">
        <f>ROUND(J31*1.21,2)</f>
        <v>0</v>
      </c>
      <c r="M31" s="13"/>
      <c r="N31" s="2"/>
      <c r="O31" s="2"/>
      <c r="P31" s="2"/>
      <c r="Q31" s="41">
        <f>IF(ISNUMBER(K31),IF(H31&gt;0,IF(I31&gt;0,J31,0),0),0)</f>
        <v>0</v>
      </c>
      <c r="R31" s="9">
        <f>IF(ISNUMBER(K31)=FALSE,J31,0)</f>
        <v>0</v>
      </c>
    </row>
    <row r="32" ht="12.75">
      <c r="A32" s="10"/>
      <c r="B32" s="57" t="s">
        <v>54</v>
      </c>
      <c r="C32" s="1"/>
      <c r="D32" s="1"/>
      <c r="E32" s="58" t="s">
        <v>156</v>
      </c>
      <c r="F32" s="1"/>
      <c r="G32" s="1"/>
      <c r="H32" s="48"/>
      <c r="I32" s="1"/>
      <c r="J32" s="48"/>
      <c r="K32" s="1"/>
      <c r="L32" s="1"/>
      <c r="M32" s="13"/>
      <c r="N32" s="2"/>
      <c r="O32" s="2"/>
      <c r="P32" s="2"/>
      <c r="Q32" s="2"/>
    </row>
    <row r="33" ht="12.75">
      <c r="A33" s="10"/>
      <c r="B33" s="57" t="s">
        <v>56</v>
      </c>
      <c r="C33" s="1"/>
      <c r="D33" s="1"/>
      <c r="E33" s="58" t="s">
        <v>157</v>
      </c>
      <c r="F33" s="1"/>
      <c r="G33" s="1"/>
      <c r="H33" s="48"/>
      <c r="I33" s="1"/>
      <c r="J33" s="48"/>
      <c r="K33" s="1"/>
      <c r="L33" s="1"/>
      <c r="M33" s="13"/>
      <c r="N33" s="2"/>
      <c r="O33" s="2"/>
      <c r="P33" s="2"/>
      <c r="Q33" s="2"/>
    </row>
    <row r="34" ht="12.75">
      <c r="A34" s="10"/>
      <c r="B34" s="57" t="s">
        <v>58</v>
      </c>
      <c r="C34" s="1"/>
      <c r="D34" s="1"/>
      <c r="E34" s="58" t="s">
        <v>158</v>
      </c>
      <c r="F34" s="1"/>
      <c r="G34" s="1"/>
      <c r="H34" s="48"/>
      <c r="I34" s="1"/>
      <c r="J34" s="48"/>
      <c r="K34" s="1"/>
      <c r="L34" s="1"/>
      <c r="M34" s="13"/>
      <c r="N34" s="2"/>
      <c r="O34" s="2"/>
      <c r="P34" s="2"/>
      <c r="Q34" s="2"/>
    </row>
    <row r="35" thickBot="1" ht="12.75">
      <c r="A35" s="10"/>
      <c r="B35" s="59" t="s">
        <v>60</v>
      </c>
      <c r="C35" s="30"/>
      <c r="D35" s="30"/>
      <c r="E35" s="60" t="s">
        <v>61</v>
      </c>
      <c r="F35" s="30"/>
      <c r="G35" s="30"/>
      <c r="H35" s="61"/>
      <c r="I35" s="30"/>
      <c r="J35" s="61"/>
      <c r="K35" s="30"/>
      <c r="L35" s="30"/>
      <c r="M35" s="13"/>
      <c r="N35" s="2"/>
      <c r="O35" s="2"/>
      <c r="P35" s="2"/>
      <c r="Q35" s="2"/>
    </row>
    <row r="36" thickTop="1" ht="12.75">
      <c r="A36" s="10"/>
      <c r="B36" s="49">
        <v>2</v>
      </c>
      <c r="C36" s="50" t="s">
        <v>152</v>
      </c>
      <c r="D36" s="50" t="s">
        <v>159</v>
      </c>
      <c r="E36" s="50" t="s">
        <v>154</v>
      </c>
      <c r="F36" s="50" t="s">
        <v>7</v>
      </c>
      <c r="G36" s="51" t="s">
        <v>155</v>
      </c>
      <c r="H36" s="62">
        <v>282.05399999999997</v>
      </c>
      <c r="I36" s="63">
        <v>0</v>
      </c>
      <c r="J36" s="64">
        <f>ROUND(H36*I36,2)</f>
        <v>0</v>
      </c>
      <c r="K36" s="65">
        <v>0.20999999999999999</v>
      </c>
      <c r="L36" s="66">
        <f>ROUND(J36*1.21,2)</f>
        <v>0</v>
      </c>
      <c r="M36" s="13"/>
      <c r="N36" s="2"/>
      <c r="O36" s="2"/>
      <c r="P36" s="2"/>
      <c r="Q36" s="41">
        <f>IF(ISNUMBER(K36),IF(H36&gt;0,IF(I36&gt;0,J36,0),0),0)</f>
        <v>0</v>
      </c>
      <c r="R36" s="9">
        <f>IF(ISNUMBER(K36)=FALSE,J36,0)</f>
        <v>0</v>
      </c>
    </row>
    <row r="37" ht="12.75">
      <c r="A37" s="10"/>
      <c r="B37" s="57" t="s">
        <v>54</v>
      </c>
      <c r="C37" s="1"/>
      <c r="D37" s="1"/>
      <c r="E37" s="58" t="s">
        <v>160</v>
      </c>
      <c r="F37" s="1"/>
      <c r="G37" s="1"/>
      <c r="H37" s="48"/>
      <c r="I37" s="1"/>
      <c r="J37" s="48"/>
      <c r="K37" s="1"/>
      <c r="L37" s="1"/>
      <c r="M37" s="13"/>
      <c r="N37" s="2"/>
      <c r="O37" s="2"/>
      <c r="P37" s="2"/>
      <c r="Q37" s="2"/>
    </row>
    <row r="38" ht="12.75">
      <c r="A38" s="10"/>
      <c r="B38" s="57" t="s">
        <v>56</v>
      </c>
      <c r="C38" s="1"/>
      <c r="D38" s="1"/>
      <c r="E38" s="58" t="s">
        <v>161</v>
      </c>
      <c r="F38" s="1"/>
      <c r="G38" s="1"/>
      <c r="H38" s="48"/>
      <c r="I38" s="1"/>
      <c r="J38" s="48"/>
      <c r="K38" s="1"/>
      <c r="L38" s="1"/>
      <c r="M38" s="13"/>
      <c r="N38" s="2"/>
      <c r="O38" s="2"/>
      <c r="P38" s="2"/>
      <c r="Q38" s="2"/>
    </row>
    <row r="39" ht="12.75">
      <c r="A39" s="10"/>
      <c r="B39" s="57" t="s">
        <v>58</v>
      </c>
      <c r="C39" s="1"/>
      <c r="D39" s="1"/>
      <c r="E39" s="58" t="s">
        <v>158</v>
      </c>
      <c r="F39" s="1"/>
      <c r="G39" s="1"/>
      <c r="H39" s="48"/>
      <c r="I39" s="1"/>
      <c r="J39" s="48"/>
      <c r="K39" s="1"/>
      <c r="L39" s="1"/>
      <c r="M39" s="13"/>
      <c r="N39" s="2"/>
      <c r="O39" s="2"/>
      <c r="P39" s="2"/>
      <c r="Q39" s="2"/>
    </row>
    <row r="40" thickBot="1" ht="12.75">
      <c r="A40" s="10"/>
      <c r="B40" s="59" t="s">
        <v>60</v>
      </c>
      <c r="C40" s="30"/>
      <c r="D40" s="30"/>
      <c r="E40" s="60" t="s">
        <v>61</v>
      </c>
      <c r="F40" s="30"/>
      <c r="G40" s="30"/>
      <c r="H40" s="61"/>
      <c r="I40" s="30"/>
      <c r="J40" s="61"/>
      <c r="K40" s="30"/>
      <c r="L40" s="30"/>
      <c r="M40" s="13"/>
      <c r="N40" s="2"/>
      <c r="O40" s="2"/>
      <c r="P40" s="2"/>
      <c r="Q40" s="2"/>
    </row>
    <row r="41" thickTop="1" thickBot="1" ht="25" customHeight="1">
      <c r="A41" s="10"/>
      <c r="B41" s="1"/>
      <c r="C41" s="67">
        <v>0</v>
      </c>
      <c r="D41" s="1"/>
      <c r="E41" s="67" t="s">
        <v>41</v>
      </c>
      <c r="F41" s="1"/>
      <c r="G41" s="68" t="s">
        <v>90</v>
      </c>
      <c r="H41" s="69">
        <f>J31+J36</f>
        <v>0</v>
      </c>
      <c r="I41" s="68" t="s">
        <v>91</v>
      </c>
      <c r="J41" s="70">
        <f>(L41-H41)</f>
        <v>0</v>
      </c>
      <c r="K41" s="68" t="s">
        <v>92</v>
      </c>
      <c r="L41" s="71">
        <f>ROUND((J31+J36)*1.21,2)</f>
        <v>0</v>
      </c>
      <c r="M41" s="13"/>
      <c r="N41" s="2"/>
      <c r="O41" s="2"/>
      <c r="P41" s="2"/>
      <c r="Q41" s="41">
        <f>0+Q31+Q36</f>
        <v>0</v>
      </c>
      <c r="R41" s="9">
        <f>0+R31+R36</f>
        <v>0</v>
      </c>
      <c r="S41" s="72">
        <f>Q41*(1+J41)+R41</f>
        <v>0</v>
      </c>
    </row>
    <row r="42" thickTop="1" thickBot="1" ht="25" customHeight="1">
      <c r="A42" s="10"/>
      <c r="B42" s="73"/>
      <c r="C42" s="73"/>
      <c r="D42" s="73"/>
      <c r="E42" s="73"/>
      <c r="F42" s="73"/>
      <c r="G42" s="74" t="s">
        <v>93</v>
      </c>
      <c r="H42" s="75">
        <f>0+J31+J36</f>
        <v>0</v>
      </c>
      <c r="I42" s="74" t="s">
        <v>94</v>
      </c>
      <c r="J42" s="76">
        <f>0+J41</f>
        <v>0</v>
      </c>
      <c r="K42" s="74" t="s">
        <v>95</v>
      </c>
      <c r="L42" s="77">
        <f>0+L41</f>
        <v>0</v>
      </c>
      <c r="M42" s="13"/>
      <c r="N42" s="2"/>
      <c r="O42" s="2"/>
      <c r="P42" s="2"/>
      <c r="Q42" s="2"/>
    </row>
    <row r="43" ht="40" customHeight="1">
      <c r="A43" s="10"/>
      <c r="B43" s="81" t="s">
        <v>101</v>
      </c>
      <c r="C43" s="1"/>
      <c r="D43" s="1"/>
      <c r="E43" s="1"/>
      <c r="F43" s="1"/>
      <c r="G43" s="1"/>
      <c r="H43" s="48"/>
      <c r="I43" s="1"/>
      <c r="J43" s="48"/>
      <c r="K43" s="1"/>
      <c r="L43" s="1"/>
      <c r="M43" s="13"/>
      <c r="N43" s="2"/>
      <c r="O43" s="2"/>
      <c r="P43" s="2"/>
      <c r="Q43" s="2"/>
    </row>
    <row r="44" ht="12.75">
      <c r="A44" s="10"/>
      <c r="B44" s="49">
        <v>3</v>
      </c>
      <c r="C44" s="50" t="s">
        <v>162</v>
      </c>
      <c r="D44" s="50"/>
      <c r="E44" s="50" t="s">
        <v>163</v>
      </c>
      <c r="F44" s="50" t="s">
        <v>7</v>
      </c>
      <c r="G44" s="51" t="s">
        <v>104</v>
      </c>
      <c r="H44" s="52">
        <v>141.02699999999999</v>
      </c>
      <c r="I44" s="53">
        <v>0</v>
      </c>
      <c r="J44" s="54">
        <f>ROUND(H44*I44,2)</f>
        <v>0</v>
      </c>
      <c r="K44" s="55">
        <v>0.20999999999999999</v>
      </c>
      <c r="L44" s="56">
        <f>ROUND(J44*1.21,2)</f>
        <v>0</v>
      </c>
      <c r="M44" s="13"/>
      <c r="N44" s="2"/>
      <c r="O44" s="2"/>
      <c r="P44" s="2"/>
      <c r="Q44" s="41">
        <f>IF(ISNUMBER(K44),IF(H44&gt;0,IF(I44&gt;0,J44,0),0),0)</f>
        <v>0</v>
      </c>
      <c r="R44" s="9">
        <f>IF(ISNUMBER(K44)=FALSE,J44,0)</f>
        <v>0</v>
      </c>
    </row>
    <row r="45" ht="12.75">
      <c r="A45" s="10"/>
      <c r="B45" s="57" t="s">
        <v>54</v>
      </c>
      <c r="C45" s="1"/>
      <c r="D45" s="1"/>
      <c r="E45" s="58" t="s">
        <v>164</v>
      </c>
      <c r="F45" s="1"/>
      <c r="G45" s="1"/>
      <c r="H45" s="48"/>
      <c r="I45" s="1"/>
      <c r="J45" s="48"/>
      <c r="K45" s="1"/>
      <c r="L45" s="1"/>
      <c r="M45" s="13"/>
      <c r="N45" s="2"/>
      <c r="O45" s="2"/>
      <c r="P45" s="2"/>
      <c r="Q45" s="2"/>
    </row>
    <row r="46" ht="12.75">
      <c r="A46" s="10"/>
      <c r="B46" s="57" t="s">
        <v>56</v>
      </c>
      <c r="C46" s="1"/>
      <c r="D46" s="1"/>
      <c r="E46" s="58" t="s">
        <v>165</v>
      </c>
      <c r="F46" s="1"/>
      <c r="G46" s="1"/>
      <c r="H46" s="48"/>
      <c r="I46" s="1"/>
      <c r="J46" s="48"/>
      <c r="K46" s="1"/>
      <c r="L46" s="1"/>
      <c r="M46" s="13"/>
      <c r="N46" s="2"/>
      <c r="O46" s="2"/>
      <c r="P46" s="2"/>
      <c r="Q46" s="2"/>
    </row>
    <row r="47" ht="12.75">
      <c r="A47" s="10"/>
      <c r="B47" s="57" t="s">
        <v>58</v>
      </c>
      <c r="C47" s="1"/>
      <c r="D47" s="1"/>
      <c r="E47" s="58" t="s">
        <v>107</v>
      </c>
      <c r="F47" s="1"/>
      <c r="G47" s="1"/>
      <c r="H47" s="48"/>
      <c r="I47" s="1"/>
      <c r="J47" s="48"/>
      <c r="K47" s="1"/>
      <c r="L47" s="1"/>
      <c r="M47" s="13"/>
      <c r="N47" s="2"/>
      <c r="O47" s="2"/>
      <c r="P47" s="2"/>
      <c r="Q47" s="2"/>
    </row>
    <row r="48" thickBot="1" ht="12.75">
      <c r="A48" s="10"/>
      <c r="B48" s="59" t="s">
        <v>60</v>
      </c>
      <c r="C48" s="30"/>
      <c r="D48" s="30"/>
      <c r="E48" s="60" t="s">
        <v>61</v>
      </c>
      <c r="F48" s="30"/>
      <c r="G48" s="30"/>
      <c r="H48" s="61"/>
      <c r="I48" s="30"/>
      <c r="J48" s="61"/>
      <c r="K48" s="30"/>
      <c r="L48" s="30"/>
      <c r="M48" s="13"/>
      <c r="N48" s="2"/>
      <c r="O48" s="2"/>
      <c r="P48" s="2"/>
      <c r="Q48" s="2"/>
    </row>
    <row r="49" thickTop="1" ht="12.75">
      <c r="A49" s="10"/>
      <c r="B49" s="49">
        <v>4</v>
      </c>
      <c r="C49" s="50" t="s">
        <v>102</v>
      </c>
      <c r="D49" s="50" t="s">
        <v>7</v>
      </c>
      <c r="E49" s="50" t="s">
        <v>103</v>
      </c>
      <c r="F49" s="50" t="s">
        <v>7</v>
      </c>
      <c r="G49" s="51" t="s">
        <v>104</v>
      </c>
      <c r="H49" s="62">
        <v>98.313000000000002</v>
      </c>
      <c r="I49" s="63">
        <v>0</v>
      </c>
      <c r="J49" s="64">
        <f>ROUND(H49*I49,2)</f>
        <v>0</v>
      </c>
      <c r="K49" s="65">
        <v>0.20999999999999999</v>
      </c>
      <c r="L49" s="66">
        <f>ROUND(J49*1.21,2)</f>
        <v>0</v>
      </c>
      <c r="M49" s="13"/>
      <c r="N49" s="2"/>
      <c r="O49" s="2"/>
      <c r="P49" s="2"/>
      <c r="Q49" s="41">
        <f>IF(ISNUMBER(K49),IF(H49&gt;0,IF(I49&gt;0,J49,0),0),0)</f>
        <v>0</v>
      </c>
      <c r="R49" s="9">
        <f>IF(ISNUMBER(K49)=FALSE,J49,0)</f>
        <v>0</v>
      </c>
    </row>
    <row r="50" ht="12.75">
      <c r="A50" s="10"/>
      <c r="B50" s="57" t="s">
        <v>54</v>
      </c>
      <c r="C50" s="1"/>
      <c r="D50" s="1"/>
      <c r="E50" s="58" t="s">
        <v>166</v>
      </c>
      <c r="F50" s="1"/>
      <c r="G50" s="1"/>
      <c r="H50" s="48"/>
      <c r="I50" s="1"/>
      <c r="J50" s="48"/>
      <c r="K50" s="1"/>
      <c r="L50" s="1"/>
      <c r="M50" s="13"/>
      <c r="N50" s="2"/>
      <c r="O50" s="2"/>
      <c r="P50" s="2"/>
      <c r="Q50" s="2"/>
    </row>
    <row r="51" ht="12.75">
      <c r="A51" s="10"/>
      <c r="B51" s="57" t="s">
        <v>56</v>
      </c>
      <c r="C51" s="1"/>
      <c r="D51" s="1"/>
      <c r="E51" s="58" t="s">
        <v>167</v>
      </c>
      <c r="F51" s="1"/>
      <c r="G51" s="1"/>
      <c r="H51" s="48"/>
      <c r="I51" s="1"/>
      <c r="J51" s="48"/>
      <c r="K51" s="1"/>
      <c r="L51" s="1"/>
      <c r="M51" s="13"/>
      <c r="N51" s="2"/>
      <c r="O51" s="2"/>
      <c r="P51" s="2"/>
      <c r="Q51" s="2"/>
    </row>
    <row r="52" ht="12.75">
      <c r="A52" s="10"/>
      <c r="B52" s="57" t="s">
        <v>58</v>
      </c>
      <c r="C52" s="1"/>
      <c r="D52" s="1"/>
      <c r="E52" s="58" t="s">
        <v>107</v>
      </c>
      <c r="F52" s="1"/>
      <c r="G52" s="1"/>
      <c r="H52" s="48"/>
      <c r="I52" s="1"/>
      <c r="J52" s="48"/>
      <c r="K52" s="1"/>
      <c r="L52" s="1"/>
      <c r="M52" s="13"/>
      <c r="N52" s="2"/>
      <c r="O52" s="2"/>
      <c r="P52" s="2"/>
      <c r="Q52" s="2"/>
    </row>
    <row r="53" thickBot="1" ht="12.75">
      <c r="A53" s="10"/>
      <c r="B53" s="59" t="s">
        <v>60</v>
      </c>
      <c r="C53" s="30"/>
      <c r="D53" s="30"/>
      <c r="E53" s="60" t="s">
        <v>61</v>
      </c>
      <c r="F53" s="30"/>
      <c r="G53" s="30"/>
      <c r="H53" s="61"/>
      <c r="I53" s="30"/>
      <c r="J53" s="61"/>
      <c r="K53" s="30"/>
      <c r="L53" s="30"/>
      <c r="M53" s="13"/>
      <c r="N53" s="2"/>
      <c r="O53" s="2"/>
      <c r="P53" s="2"/>
      <c r="Q53" s="2"/>
    </row>
    <row r="54" thickTop="1" ht="12.75">
      <c r="A54" s="10"/>
      <c r="B54" s="49">
        <v>5</v>
      </c>
      <c r="C54" s="50" t="s">
        <v>168</v>
      </c>
      <c r="D54" s="50"/>
      <c r="E54" s="50" t="s">
        <v>169</v>
      </c>
      <c r="F54" s="50" t="s">
        <v>7</v>
      </c>
      <c r="G54" s="51" t="s">
        <v>104</v>
      </c>
      <c r="H54" s="62">
        <v>8.484</v>
      </c>
      <c r="I54" s="63">
        <v>0</v>
      </c>
      <c r="J54" s="64">
        <f>ROUND(H54*I54,2)</f>
        <v>0</v>
      </c>
      <c r="K54" s="65">
        <v>0.20999999999999999</v>
      </c>
      <c r="L54" s="66">
        <f>ROUND(J54*1.21,2)</f>
        <v>0</v>
      </c>
      <c r="M54" s="13"/>
      <c r="N54" s="2"/>
      <c r="O54" s="2"/>
      <c r="P54" s="2"/>
      <c r="Q54" s="41">
        <f>IF(ISNUMBER(K54),IF(H54&gt;0,IF(I54&gt;0,J54,0),0),0)</f>
        <v>0</v>
      </c>
      <c r="R54" s="9">
        <f>IF(ISNUMBER(K54)=FALSE,J54,0)</f>
        <v>0</v>
      </c>
    </row>
    <row r="55" ht="12.75">
      <c r="A55" s="10"/>
      <c r="B55" s="57" t="s">
        <v>54</v>
      </c>
      <c r="C55" s="1"/>
      <c r="D55" s="1"/>
      <c r="E55" s="58" t="s">
        <v>170</v>
      </c>
      <c r="F55" s="1"/>
      <c r="G55" s="1"/>
      <c r="H55" s="48"/>
      <c r="I55" s="1"/>
      <c r="J55" s="48"/>
      <c r="K55" s="1"/>
      <c r="L55" s="1"/>
      <c r="M55" s="13"/>
      <c r="N55" s="2"/>
      <c r="O55" s="2"/>
      <c r="P55" s="2"/>
      <c r="Q55" s="2"/>
    </row>
    <row r="56" ht="12.75">
      <c r="A56" s="10"/>
      <c r="B56" s="57" t="s">
        <v>56</v>
      </c>
      <c r="C56" s="1"/>
      <c r="D56" s="1"/>
      <c r="E56" s="58" t="s">
        <v>171</v>
      </c>
      <c r="F56" s="1"/>
      <c r="G56" s="1"/>
      <c r="H56" s="48"/>
      <c r="I56" s="1"/>
      <c r="J56" s="48"/>
      <c r="K56" s="1"/>
      <c r="L56" s="1"/>
      <c r="M56" s="13"/>
      <c r="N56" s="2"/>
      <c r="O56" s="2"/>
      <c r="P56" s="2"/>
      <c r="Q56" s="2"/>
    </row>
    <row r="57" ht="12.75">
      <c r="A57" s="10"/>
      <c r="B57" s="57" t="s">
        <v>58</v>
      </c>
      <c r="C57" s="1"/>
      <c r="D57" s="1"/>
      <c r="E57" s="58" t="s">
        <v>172</v>
      </c>
      <c r="F57" s="1"/>
      <c r="G57" s="1"/>
      <c r="H57" s="48"/>
      <c r="I57" s="1"/>
      <c r="J57" s="48"/>
      <c r="K57" s="1"/>
      <c r="L57" s="1"/>
      <c r="M57" s="13"/>
      <c r="N57" s="2"/>
      <c r="O57" s="2"/>
      <c r="P57" s="2"/>
      <c r="Q57" s="2"/>
    </row>
    <row r="58" thickBot="1" ht="12.75">
      <c r="A58" s="10"/>
      <c r="B58" s="59" t="s">
        <v>60</v>
      </c>
      <c r="C58" s="30"/>
      <c r="D58" s="30"/>
      <c r="E58" s="60" t="s">
        <v>61</v>
      </c>
      <c r="F58" s="30"/>
      <c r="G58" s="30"/>
      <c r="H58" s="61"/>
      <c r="I58" s="30"/>
      <c r="J58" s="61"/>
      <c r="K58" s="30"/>
      <c r="L58" s="30"/>
      <c r="M58" s="13"/>
      <c r="N58" s="2"/>
      <c r="O58" s="2"/>
      <c r="P58" s="2"/>
      <c r="Q58" s="2"/>
    </row>
    <row r="59" thickTop="1" ht="12.75">
      <c r="A59" s="10"/>
      <c r="B59" s="49">
        <v>6</v>
      </c>
      <c r="C59" s="50" t="s">
        <v>173</v>
      </c>
      <c r="D59" s="50" t="s">
        <v>7</v>
      </c>
      <c r="E59" s="50" t="s">
        <v>174</v>
      </c>
      <c r="F59" s="50" t="s">
        <v>7</v>
      </c>
      <c r="G59" s="51" t="s">
        <v>104</v>
      </c>
      <c r="H59" s="62">
        <v>36.670000000000002</v>
      </c>
      <c r="I59" s="63">
        <v>0</v>
      </c>
      <c r="J59" s="64">
        <f>ROUND(H59*I59,2)</f>
        <v>0</v>
      </c>
      <c r="K59" s="65">
        <v>0.20999999999999999</v>
      </c>
      <c r="L59" s="66">
        <f>ROUND(J59*1.21,2)</f>
        <v>0</v>
      </c>
      <c r="M59" s="13"/>
      <c r="N59" s="2"/>
      <c r="O59" s="2"/>
      <c r="P59" s="2"/>
      <c r="Q59" s="41">
        <f>IF(ISNUMBER(K59),IF(H59&gt;0,IF(I59&gt;0,J59,0),0),0)</f>
        <v>0</v>
      </c>
      <c r="R59" s="9">
        <f>IF(ISNUMBER(K59)=FALSE,J59,0)</f>
        <v>0</v>
      </c>
    </row>
    <row r="60" ht="12.75">
      <c r="A60" s="10"/>
      <c r="B60" s="57" t="s">
        <v>54</v>
      </c>
      <c r="C60" s="1"/>
      <c r="D60" s="1"/>
      <c r="E60" s="58" t="s">
        <v>175</v>
      </c>
      <c r="F60" s="1"/>
      <c r="G60" s="1"/>
      <c r="H60" s="48"/>
      <c r="I60" s="1"/>
      <c r="J60" s="48"/>
      <c r="K60" s="1"/>
      <c r="L60" s="1"/>
      <c r="M60" s="13"/>
      <c r="N60" s="2"/>
      <c r="O60" s="2"/>
      <c r="P60" s="2"/>
      <c r="Q60" s="2"/>
    </row>
    <row r="61" ht="12.75">
      <c r="A61" s="10"/>
      <c r="B61" s="57" t="s">
        <v>56</v>
      </c>
      <c r="C61" s="1"/>
      <c r="D61" s="1"/>
      <c r="E61" s="58" t="s">
        <v>176</v>
      </c>
      <c r="F61" s="1"/>
      <c r="G61" s="1"/>
      <c r="H61" s="48"/>
      <c r="I61" s="1"/>
      <c r="J61" s="48"/>
      <c r="K61" s="1"/>
      <c r="L61" s="1"/>
      <c r="M61" s="13"/>
      <c r="N61" s="2"/>
      <c r="O61" s="2"/>
      <c r="P61" s="2"/>
      <c r="Q61" s="2"/>
    </row>
    <row r="62" ht="12.75">
      <c r="A62" s="10"/>
      <c r="B62" s="57" t="s">
        <v>58</v>
      </c>
      <c r="C62" s="1"/>
      <c r="D62" s="1"/>
      <c r="E62" s="58" t="s">
        <v>177</v>
      </c>
      <c r="F62" s="1"/>
      <c r="G62" s="1"/>
      <c r="H62" s="48"/>
      <c r="I62" s="1"/>
      <c r="J62" s="48"/>
      <c r="K62" s="1"/>
      <c r="L62" s="1"/>
      <c r="M62" s="13"/>
      <c r="N62" s="2"/>
      <c r="O62" s="2"/>
      <c r="P62" s="2"/>
      <c r="Q62" s="2"/>
    </row>
    <row r="63" thickBot="1" ht="12.75">
      <c r="A63" s="10"/>
      <c r="B63" s="59" t="s">
        <v>60</v>
      </c>
      <c r="C63" s="30"/>
      <c r="D63" s="30"/>
      <c r="E63" s="60" t="s">
        <v>61</v>
      </c>
      <c r="F63" s="30"/>
      <c r="G63" s="30"/>
      <c r="H63" s="61"/>
      <c r="I63" s="30"/>
      <c r="J63" s="61"/>
      <c r="K63" s="30"/>
      <c r="L63" s="30"/>
      <c r="M63" s="13"/>
      <c r="N63" s="2"/>
      <c r="O63" s="2"/>
      <c r="P63" s="2"/>
      <c r="Q63" s="2"/>
    </row>
    <row r="64" thickTop="1" ht="12.75">
      <c r="A64" s="10"/>
      <c r="B64" s="49">
        <v>7</v>
      </c>
      <c r="C64" s="50" t="s">
        <v>178</v>
      </c>
      <c r="D64" s="50"/>
      <c r="E64" s="50" t="s">
        <v>179</v>
      </c>
      <c r="F64" s="50" t="s">
        <v>7</v>
      </c>
      <c r="G64" s="51" t="s">
        <v>104</v>
      </c>
      <c r="H64" s="62">
        <v>45.154000000000003</v>
      </c>
      <c r="I64" s="63">
        <v>0</v>
      </c>
      <c r="J64" s="64">
        <f>ROUND(H64*I64,2)</f>
        <v>0</v>
      </c>
      <c r="K64" s="65">
        <v>0.20999999999999999</v>
      </c>
      <c r="L64" s="66">
        <f>ROUND(J64*1.21,2)</f>
        <v>0</v>
      </c>
      <c r="M64" s="13"/>
      <c r="N64" s="2"/>
      <c r="O64" s="2"/>
      <c r="P64" s="2"/>
      <c r="Q64" s="41">
        <f>IF(ISNUMBER(K64),IF(H64&gt;0,IF(I64&gt;0,J64,0),0),0)</f>
        <v>0</v>
      </c>
      <c r="R64" s="9">
        <f>IF(ISNUMBER(K64)=FALSE,J64,0)</f>
        <v>0</v>
      </c>
    </row>
    <row r="65" ht="12.75">
      <c r="A65" s="10"/>
      <c r="B65" s="57" t="s">
        <v>54</v>
      </c>
      <c r="C65" s="1"/>
      <c r="D65" s="1"/>
      <c r="E65" s="58" t="s">
        <v>180</v>
      </c>
      <c r="F65" s="1"/>
      <c r="G65" s="1"/>
      <c r="H65" s="48"/>
      <c r="I65" s="1"/>
      <c r="J65" s="48"/>
      <c r="K65" s="1"/>
      <c r="L65" s="1"/>
      <c r="M65" s="13"/>
      <c r="N65" s="2"/>
      <c r="O65" s="2"/>
      <c r="P65" s="2"/>
      <c r="Q65" s="2"/>
    </row>
    <row r="66" ht="12.75">
      <c r="A66" s="10"/>
      <c r="B66" s="57" t="s">
        <v>56</v>
      </c>
      <c r="C66" s="1"/>
      <c r="D66" s="1"/>
      <c r="E66" s="58" t="s">
        <v>181</v>
      </c>
      <c r="F66" s="1"/>
      <c r="G66" s="1"/>
      <c r="H66" s="48"/>
      <c r="I66" s="1"/>
      <c r="J66" s="48"/>
      <c r="K66" s="1"/>
      <c r="L66" s="1"/>
      <c r="M66" s="13"/>
      <c r="N66" s="2"/>
      <c r="O66" s="2"/>
      <c r="P66" s="2"/>
      <c r="Q66" s="2"/>
    </row>
    <row r="67" ht="12.75">
      <c r="A67" s="10"/>
      <c r="B67" s="57" t="s">
        <v>58</v>
      </c>
      <c r="C67" s="1"/>
      <c r="D67" s="1"/>
      <c r="E67" s="58" t="s">
        <v>182</v>
      </c>
      <c r="F67" s="1"/>
      <c r="G67" s="1"/>
      <c r="H67" s="48"/>
      <c r="I67" s="1"/>
      <c r="J67" s="48"/>
      <c r="K67" s="1"/>
      <c r="L67" s="1"/>
      <c r="M67" s="13"/>
      <c r="N67" s="2"/>
      <c r="O67" s="2"/>
      <c r="P67" s="2"/>
      <c r="Q67" s="2"/>
    </row>
    <row r="68" thickBot="1" ht="12.75">
      <c r="A68" s="10"/>
      <c r="B68" s="59" t="s">
        <v>60</v>
      </c>
      <c r="C68" s="30"/>
      <c r="D68" s="30"/>
      <c r="E68" s="60" t="s">
        <v>61</v>
      </c>
      <c r="F68" s="30"/>
      <c r="G68" s="30"/>
      <c r="H68" s="61"/>
      <c r="I68" s="30"/>
      <c r="J68" s="61"/>
      <c r="K68" s="30"/>
      <c r="L68" s="30"/>
      <c r="M68" s="13"/>
      <c r="N68" s="2"/>
      <c r="O68" s="2"/>
      <c r="P68" s="2"/>
      <c r="Q68" s="2"/>
    </row>
    <row r="69" thickTop="1" ht="12.75">
      <c r="A69" s="10"/>
      <c r="B69" s="49">
        <v>8</v>
      </c>
      <c r="C69" s="50" t="s">
        <v>183</v>
      </c>
      <c r="D69" s="50" t="s">
        <v>7</v>
      </c>
      <c r="E69" s="50" t="s">
        <v>184</v>
      </c>
      <c r="F69" s="50" t="s">
        <v>7</v>
      </c>
      <c r="G69" s="51" t="s">
        <v>104</v>
      </c>
      <c r="H69" s="62">
        <v>54.945</v>
      </c>
      <c r="I69" s="63">
        <v>0</v>
      </c>
      <c r="J69" s="64">
        <f>ROUND(H69*I69,2)</f>
        <v>0</v>
      </c>
      <c r="K69" s="65">
        <v>0.20999999999999999</v>
      </c>
      <c r="L69" s="66">
        <f>ROUND(J69*1.21,2)</f>
        <v>0</v>
      </c>
      <c r="M69" s="13"/>
      <c r="N69" s="2"/>
      <c r="O69" s="2"/>
      <c r="P69" s="2"/>
      <c r="Q69" s="41">
        <f>IF(ISNUMBER(K69),IF(H69&gt;0,IF(I69&gt;0,J69,0),0),0)</f>
        <v>0</v>
      </c>
      <c r="R69" s="9">
        <f>IF(ISNUMBER(K69)=FALSE,J69,0)</f>
        <v>0</v>
      </c>
    </row>
    <row r="70" ht="12.75">
      <c r="A70" s="10"/>
      <c r="B70" s="57" t="s">
        <v>54</v>
      </c>
      <c r="C70" s="1"/>
      <c r="D70" s="1"/>
      <c r="E70" s="58" t="s">
        <v>185</v>
      </c>
      <c r="F70" s="1"/>
      <c r="G70" s="1"/>
      <c r="H70" s="48"/>
      <c r="I70" s="1"/>
      <c r="J70" s="48"/>
      <c r="K70" s="1"/>
      <c r="L70" s="1"/>
      <c r="M70" s="13"/>
      <c r="N70" s="2"/>
      <c r="O70" s="2"/>
      <c r="P70" s="2"/>
      <c r="Q70" s="2"/>
    </row>
    <row r="71" ht="12.75">
      <c r="A71" s="10"/>
      <c r="B71" s="57" t="s">
        <v>56</v>
      </c>
      <c r="C71" s="1"/>
      <c r="D71" s="1"/>
      <c r="E71" s="58" t="s">
        <v>186</v>
      </c>
      <c r="F71" s="1"/>
      <c r="G71" s="1"/>
      <c r="H71" s="48"/>
      <c r="I71" s="1"/>
      <c r="J71" s="48"/>
      <c r="K71" s="1"/>
      <c r="L71" s="1"/>
      <c r="M71" s="13"/>
      <c r="N71" s="2"/>
      <c r="O71" s="2"/>
      <c r="P71" s="2"/>
      <c r="Q71" s="2"/>
    </row>
    <row r="72" ht="12.75">
      <c r="A72" s="10"/>
      <c r="B72" s="57" t="s">
        <v>58</v>
      </c>
      <c r="C72" s="1"/>
      <c r="D72" s="1"/>
      <c r="E72" s="58" t="s">
        <v>187</v>
      </c>
      <c r="F72" s="1"/>
      <c r="G72" s="1"/>
      <c r="H72" s="48"/>
      <c r="I72" s="1"/>
      <c r="J72" s="48"/>
      <c r="K72" s="1"/>
      <c r="L72" s="1"/>
      <c r="M72" s="13"/>
      <c r="N72" s="2"/>
      <c r="O72" s="2"/>
      <c r="P72" s="2"/>
      <c r="Q72" s="2"/>
    </row>
    <row r="73" thickBot="1" ht="12.75">
      <c r="A73" s="10"/>
      <c r="B73" s="59" t="s">
        <v>60</v>
      </c>
      <c r="C73" s="30"/>
      <c r="D73" s="30"/>
      <c r="E73" s="60" t="s">
        <v>61</v>
      </c>
      <c r="F73" s="30"/>
      <c r="G73" s="30"/>
      <c r="H73" s="61"/>
      <c r="I73" s="30"/>
      <c r="J73" s="61"/>
      <c r="K73" s="30"/>
      <c r="L73" s="30"/>
      <c r="M73" s="13"/>
      <c r="N73" s="2"/>
      <c r="O73" s="2"/>
      <c r="P73" s="2"/>
      <c r="Q73" s="2"/>
    </row>
    <row r="74" thickTop="1" ht="12.75">
      <c r="A74" s="10"/>
      <c r="B74" s="49">
        <v>9</v>
      </c>
      <c r="C74" s="50" t="s">
        <v>188</v>
      </c>
      <c r="D74" s="50"/>
      <c r="E74" s="50" t="s">
        <v>189</v>
      </c>
      <c r="F74" s="50" t="s">
        <v>7</v>
      </c>
      <c r="G74" s="51" t="s">
        <v>104</v>
      </c>
      <c r="H74" s="62">
        <v>16.199999999999999</v>
      </c>
      <c r="I74" s="63">
        <v>0</v>
      </c>
      <c r="J74" s="64">
        <f>ROUND(H74*I74,2)</f>
        <v>0</v>
      </c>
      <c r="K74" s="65">
        <v>0.20999999999999999</v>
      </c>
      <c r="L74" s="66">
        <f>ROUND(J74*1.21,2)</f>
        <v>0</v>
      </c>
      <c r="M74" s="13"/>
      <c r="N74" s="2"/>
      <c r="O74" s="2"/>
      <c r="P74" s="2"/>
      <c r="Q74" s="41">
        <f>IF(ISNUMBER(K74),IF(H74&gt;0,IF(I74&gt;0,J74,0),0),0)</f>
        <v>0</v>
      </c>
      <c r="R74" s="9">
        <f>IF(ISNUMBER(K74)=FALSE,J74,0)</f>
        <v>0</v>
      </c>
    </row>
    <row r="75" ht="12.75">
      <c r="A75" s="10"/>
      <c r="B75" s="57" t="s">
        <v>54</v>
      </c>
      <c r="C75" s="1"/>
      <c r="D75" s="1"/>
      <c r="E75" s="58" t="s">
        <v>190</v>
      </c>
      <c r="F75" s="1"/>
      <c r="G75" s="1"/>
      <c r="H75" s="48"/>
      <c r="I75" s="1"/>
      <c r="J75" s="48"/>
      <c r="K75" s="1"/>
      <c r="L75" s="1"/>
      <c r="M75" s="13"/>
      <c r="N75" s="2"/>
      <c r="O75" s="2"/>
      <c r="P75" s="2"/>
      <c r="Q75" s="2"/>
    </row>
    <row r="76" ht="12.75">
      <c r="A76" s="10"/>
      <c r="B76" s="57" t="s">
        <v>56</v>
      </c>
      <c r="C76" s="1"/>
      <c r="D76" s="1"/>
      <c r="E76" s="58" t="s">
        <v>191</v>
      </c>
      <c r="F76" s="1"/>
      <c r="G76" s="1"/>
      <c r="H76" s="48"/>
      <c r="I76" s="1"/>
      <c r="J76" s="48"/>
      <c r="K76" s="1"/>
      <c r="L76" s="1"/>
      <c r="M76" s="13"/>
      <c r="N76" s="2"/>
      <c r="O76" s="2"/>
      <c r="P76" s="2"/>
      <c r="Q76" s="2"/>
    </row>
    <row r="77" ht="12.75">
      <c r="A77" s="10"/>
      <c r="B77" s="57" t="s">
        <v>58</v>
      </c>
      <c r="C77" s="1"/>
      <c r="D77" s="1"/>
      <c r="E77" s="58" t="s">
        <v>192</v>
      </c>
      <c r="F77" s="1"/>
      <c r="G77" s="1"/>
      <c r="H77" s="48"/>
      <c r="I77" s="1"/>
      <c r="J77" s="48"/>
      <c r="K77" s="1"/>
      <c r="L77" s="1"/>
      <c r="M77" s="13"/>
      <c r="N77" s="2"/>
      <c r="O77" s="2"/>
      <c r="P77" s="2"/>
      <c r="Q77" s="2"/>
    </row>
    <row r="78" thickBot="1" ht="12.75">
      <c r="A78" s="10"/>
      <c r="B78" s="59" t="s">
        <v>60</v>
      </c>
      <c r="C78" s="30"/>
      <c r="D78" s="30"/>
      <c r="E78" s="60" t="s">
        <v>61</v>
      </c>
      <c r="F78" s="30"/>
      <c r="G78" s="30"/>
      <c r="H78" s="61"/>
      <c r="I78" s="30"/>
      <c r="J78" s="61"/>
      <c r="K78" s="30"/>
      <c r="L78" s="30"/>
      <c r="M78" s="13"/>
      <c r="N78" s="2"/>
      <c r="O78" s="2"/>
      <c r="P78" s="2"/>
      <c r="Q78" s="2"/>
    </row>
    <row r="79" thickTop="1" ht="12.75">
      <c r="A79" s="10"/>
      <c r="B79" s="49">
        <v>10</v>
      </c>
      <c r="C79" s="50" t="s">
        <v>193</v>
      </c>
      <c r="D79" s="50"/>
      <c r="E79" s="50" t="s">
        <v>194</v>
      </c>
      <c r="F79" s="50" t="s">
        <v>7</v>
      </c>
      <c r="G79" s="51" t="s">
        <v>104</v>
      </c>
      <c r="H79" s="62">
        <v>15.109999999999999</v>
      </c>
      <c r="I79" s="63">
        <v>0</v>
      </c>
      <c r="J79" s="64">
        <f>ROUND(H79*I79,2)</f>
        <v>0</v>
      </c>
      <c r="K79" s="65">
        <v>0.20999999999999999</v>
      </c>
      <c r="L79" s="66">
        <f>ROUND(J79*1.21,2)</f>
        <v>0</v>
      </c>
      <c r="M79" s="13"/>
      <c r="N79" s="2"/>
      <c r="O79" s="2"/>
      <c r="P79" s="2"/>
      <c r="Q79" s="41">
        <f>IF(ISNUMBER(K79),IF(H79&gt;0,IF(I79&gt;0,J79,0),0),0)</f>
        <v>0</v>
      </c>
      <c r="R79" s="9">
        <f>IF(ISNUMBER(K79)=FALSE,J79,0)</f>
        <v>0</v>
      </c>
    </row>
    <row r="80" ht="12.75">
      <c r="A80" s="10"/>
      <c r="B80" s="57" t="s">
        <v>54</v>
      </c>
      <c r="C80" s="1"/>
      <c r="D80" s="1"/>
      <c r="E80" s="58" t="s">
        <v>195</v>
      </c>
      <c r="F80" s="1"/>
      <c r="G80" s="1"/>
      <c r="H80" s="48"/>
      <c r="I80" s="1"/>
      <c r="J80" s="48"/>
      <c r="K80" s="1"/>
      <c r="L80" s="1"/>
      <c r="M80" s="13"/>
      <c r="N80" s="2"/>
      <c r="O80" s="2"/>
      <c r="P80" s="2"/>
      <c r="Q80" s="2"/>
    </row>
    <row r="81" ht="12.75">
      <c r="A81" s="10"/>
      <c r="B81" s="57" t="s">
        <v>56</v>
      </c>
      <c r="C81" s="1"/>
      <c r="D81" s="1"/>
      <c r="E81" s="58" t="s">
        <v>196</v>
      </c>
      <c r="F81" s="1"/>
      <c r="G81" s="1"/>
      <c r="H81" s="48"/>
      <c r="I81" s="1"/>
      <c r="J81" s="48"/>
      <c r="K81" s="1"/>
      <c r="L81" s="1"/>
      <c r="M81" s="13"/>
      <c r="N81" s="2"/>
      <c r="O81" s="2"/>
      <c r="P81" s="2"/>
      <c r="Q81" s="2"/>
    </row>
    <row r="82" ht="12.75">
      <c r="A82" s="10"/>
      <c r="B82" s="57" t="s">
        <v>58</v>
      </c>
      <c r="C82" s="1"/>
      <c r="D82" s="1"/>
      <c r="E82" s="58" t="s">
        <v>197</v>
      </c>
      <c r="F82" s="1"/>
      <c r="G82" s="1"/>
      <c r="H82" s="48"/>
      <c r="I82" s="1"/>
      <c r="J82" s="48"/>
      <c r="K82" s="1"/>
      <c r="L82" s="1"/>
      <c r="M82" s="13"/>
      <c r="N82" s="2"/>
      <c r="O82" s="2"/>
      <c r="P82" s="2"/>
      <c r="Q82" s="2"/>
    </row>
    <row r="83" thickBot="1" ht="12.75">
      <c r="A83" s="10"/>
      <c r="B83" s="59" t="s">
        <v>60</v>
      </c>
      <c r="C83" s="30"/>
      <c r="D83" s="30"/>
      <c r="E83" s="60" t="s">
        <v>61</v>
      </c>
      <c r="F83" s="30"/>
      <c r="G83" s="30"/>
      <c r="H83" s="61"/>
      <c r="I83" s="30"/>
      <c r="J83" s="61"/>
      <c r="K83" s="30"/>
      <c r="L83" s="30"/>
      <c r="M83" s="13"/>
      <c r="N83" s="2"/>
      <c r="O83" s="2"/>
      <c r="P83" s="2"/>
      <c r="Q83" s="2"/>
    </row>
    <row r="84" thickTop="1" ht="12.75">
      <c r="A84" s="10"/>
      <c r="B84" s="49">
        <v>11</v>
      </c>
      <c r="C84" s="50" t="s">
        <v>198</v>
      </c>
      <c r="D84" s="50"/>
      <c r="E84" s="50" t="s">
        <v>199</v>
      </c>
      <c r="F84" s="50" t="s">
        <v>7</v>
      </c>
      <c r="G84" s="51" t="s">
        <v>111</v>
      </c>
      <c r="H84" s="62">
        <v>946.29700000000003</v>
      </c>
      <c r="I84" s="63">
        <v>0</v>
      </c>
      <c r="J84" s="64">
        <f>ROUND(H84*I84,2)</f>
        <v>0</v>
      </c>
      <c r="K84" s="65">
        <v>0.20999999999999999</v>
      </c>
      <c r="L84" s="66">
        <f>ROUND(J84*1.21,2)</f>
        <v>0</v>
      </c>
      <c r="M84" s="13"/>
      <c r="N84" s="2"/>
      <c r="O84" s="2"/>
      <c r="P84" s="2"/>
      <c r="Q84" s="41">
        <f>IF(ISNUMBER(K84),IF(H84&gt;0,IF(I84&gt;0,J84,0),0),0)</f>
        <v>0</v>
      </c>
      <c r="R84" s="9">
        <f>IF(ISNUMBER(K84)=FALSE,J84,0)</f>
        <v>0</v>
      </c>
    </row>
    <row r="85" ht="12.75">
      <c r="A85" s="10"/>
      <c r="B85" s="57" t="s">
        <v>54</v>
      </c>
      <c r="C85" s="1"/>
      <c r="D85" s="1"/>
      <c r="E85" s="58" t="s">
        <v>200</v>
      </c>
      <c r="F85" s="1"/>
      <c r="G85" s="1"/>
      <c r="H85" s="48"/>
      <c r="I85" s="1"/>
      <c r="J85" s="48"/>
      <c r="K85" s="1"/>
      <c r="L85" s="1"/>
      <c r="M85" s="13"/>
      <c r="N85" s="2"/>
      <c r="O85" s="2"/>
      <c r="P85" s="2"/>
      <c r="Q85" s="2"/>
    </row>
    <row r="86" ht="12.75">
      <c r="A86" s="10"/>
      <c r="B86" s="57" t="s">
        <v>56</v>
      </c>
      <c r="C86" s="1"/>
      <c r="D86" s="1"/>
      <c r="E86" s="58" t="s">
        <v>201</v>
      </c>
      <c r="F86" s="1"/>
      <c r="G86" s="1"/>
      <c r="H86" s="48"/>
      <c r="I86" s="1"/>
      <c r="J86" s="48"/>
      <c r="K86" s="1"/>
      <c r="L86" s="1"/>
      <c r="M86" s="13"/>
      <c r="N86" s="2"/>
      <c r="O86" s="2"/>
      <c r="P86" s="2"/>
      <c r="Q86" s="2"/>
    </row>
    <row r="87" ht="12.75">
      <c r="A87" s="10"/>
      <c r="B87" s="57" t="s">
        <v>58</v>
      </c>
      <c r="C87" s="1"/>
      <c r="D87" s="1"/>
      <c r="E87" s="58" t="s">
        <v>202</v>
      </c>
      <c r="F87" s="1"/>
      <c r="G87" s="1"/>
      <c r="H87" s="48"/>
      <c r="I87" s="1"/>
      <c r="J87" s="48"/>
      <c r="K87" s="1"/>
      <c r="L87" s="1"/>
      <c r="M87" s="13"/>
      <c r="N87" s="2"/>
      <c r="O87" s="2"/>
      <c r="P87" s="2"/>
      <c r="Q87" s="2"/>
    </row>
    <row r="88" thickBot="1" ht="12.75">
      <c r="A88" s="10"/>
      <c r="B88" s="59" t="s">
        <v>60</v>
      </c>
      <c r="C88" s="30"/>
      <c r="D88" s="30"/>
      <c r="E88" s="60" t="s">
        <v>61</v>
      </c>
      <c r="F88" s="30"/>
      <c r="G88" s="30"/>
      <c r="H88" s="61"/>
      <c r="I88" s="30"/>
      <c r="J88" s="61"/>
      <c r="K88" s="30"/>
      <c r="L88" s="30"/>
      <c r="M88" s="13"/>
      <c r="N88" s="2"/>
      <c r="O88" s="2"/>
      <c r="P88" s="2"/>
      <c r="Q88" s="2"/>
    </row>
    <row r="89" thickTop="1" thickBot="1" ht="25" customHeight="1">
      <c r="A89" s="10"/>
      <c r="B89" s="1"/>
      <c r="C89" s="67">
        <v>1</v>
      </c>
      <c r="D89" s="1"/>
      <c r="E89" s="67" t="s">
        <v>97</v>
      </c>
      <c r="F89" s="1"/>
      <c r="G89" s="68" t="s">
        <v>90</v>
      </c>
      <c r="H89" s="69">
        <f>J44+J49+J54+J59+J64+J69+J74+J79+J84</f>
        <v>0</v>
      </c>
      <c r="I89" s="68" t="s">
        <v>91</v>
      </c>
      <c r="J89" s="70">
        <f>(L89-H89)</f>
        <v>0</v>
      </c>
      <c r="K89" s="68" t="s">
        <v>92</v>
      </c>
      <c r="L89" s="71">
        <f>ROUND((J44+J49+J54+J59+J64+J69+J74+J79+J84)*1.21,2)</f>
        <v>0</v>
      </c>
      <c r="M89" s="13"/>
      <c r="N89" s="2"/>
      <c r="O89" s="2"/>
      <c r="P89" s="2"/>
      <c r="Q89" s="41">
        <f>0+Q44+Q49+Q54+Q59+Q64+Q69+Q74+Q79+Q84</f>
        <v>0</v>
      </c>
      <c r="R89" s="9">
        <f>0+R44+R49+R54+R59+R64+R69+R74+R79+R84</f>
        <v>0</v>
      </c>
      <c r="S89" s="72">
        <f>Q89*(1+J89)+R89</f>
        <v>0</v>
      </c>
    </row>
    <row r="90" thickTop="1" thickBot="1" ht="25" customHeight="1">
      <c r="A90" s="10"/>
      <c r="B90" s="73"/>
      <c r="C90" s="73"/>
      <c r="D90" s="73"/>
      <c r="E90" s="73"/>
      <c r="F90" s="73"/>
      <c r="G90" s="74" t="s">
        <v>93</v>
      </c>
      <c r="H90" s="75">
        <f>0+J44+J49+J54+J59+J64+J69+J74+J79+J84</f>
        <v>0</v>
      </c>
      <c r="I90" s="74" t="s">
        <v>94</v>
      </c>
      <c r="J90" s="76">
        <f>0+J89</f>
        <v>0</v>
      </c>
      <c r="K90" s="74" t="s">
        <v>95</v>
      </c>
      <c r="L90" s="77">
        <f>0+L89</f>
        <v>0</v>
      </c>
      <c r="M90" s="13"/>
      <c r="N90" s="2"/>
      <c r="O90" s="2"/>
      <c r="P90" s="2"/>
      <c r="Q90" s="2"/>
    </row>
    <row r="91" ht="40" customHeight="1">
      <c r="A91" s="10"/>
      <c r="B91" s="81" t="s">
        <v>203</v>
      </c>
      <c r="C91" s="1"/>
      <c r="D91" s="1"/>
      <c r="E91" s="1"/>
      <c r="F91" s="1"/>
      <c r="G91" s="1"/>
      <c r="H91" s="48"/>
      <c r="I91" s="1"/>
      <c r="J91" s="48"/>
      <c r="K91" s="1"/>
      <c r="L91" s="1"/>
      <c r="M91" s="13"/>
      <c r="N91" s="2"/>
      <c r="O91" s="2"/>
      <c r="P91" s="2"/>
      <c r="Q91" s="2"/>
    </row>
    <row r="92" ht="12.75">
      <c r="A92" s="10"/>
      <c r="B92" s="49">
        <v>12</v>
      </c>
      <c r="C92" s="50" t="s">
        <v>204</v>
      </c>
      <c r="D92" s="50"/>
      <c r="E92" s="50" t="s">
        <v>205</v>
      </c>
      <c r="F92" s="50" t="s">
        <v>7</v>
      </c>
      <c r="G92" s="51" t="s">
        <v>104</v>
      </c>
      <c r="H92" s="52">
        <v>4.5</v>
      </c>
      <c r="I92" s="53">
        <v>0</v>
      </c>
      <c r="J92" s="54">
        <f>ROUND(H92*I92,2)</f>
        <v>0</v>
      </c>
      <c r="K92" s="55">
        <v>0.20999999999999999</v>
      </c>
      <c r="L92" s="56">
        <f>ROUND(J92*1.21,2)</f>
        <v>0</v>
      </c>
      <c r="M92" s="13"/>
      <c r="N92" s="2"/>
      <c r="O92" s="2"/>
      <c r="P92" s="2"/>
      <c r="Q92" s="41">
        <f>IF(ISNUMBER(K92),IF(H92&gt;0,IF(I92&gt;0,J92,0),0),0)</f>
        <v>0</v>
      </c>
      <c r="R92" s="9">
        <f>IF(ISNUMBER(K92)=FALSE,J92,0)</f>
        <v>0</v>
      </c>
    </row>
    <row r="93" ht="12.75">
      <c r="A93" s="10"/>
      <c r="B93" s="57" t="s">
        <v>54</v>
      </c>
      <c r="C93" s="1"/>
      <c r="D93" s="1"/>
      <c r="E93" s="58" t="s">
        <v>206</v>
      </c>
      <c r="F93" s="1"/>
      <c r="G93" s="1"/>
      <c r="H93" s="48"/>
      <c r="I93" s="1"/>
      <c r="J93" s="48"/>
      <c r="K93" s="1"/>
      <c r="L93" s="1"/>
      <c r="M93" s="13"/>
      <c r="N93" s="2"/>
      <c r="O93" s="2"/>
      <c r="P93" s="2"/>
      <c r="Q93" s="2"/>
    </row>
    <row r="94" ht="12.75">
      <c r="A94" s="10"/>
      <c r="B94" s="57" t="s">
        <v>56</v>
      </c>
      <c r="C94" s="1"/>
      <c r="D94" s="1"/>
      <c r="E94" s="58" t="s">
        <v>207</v>
      </c>
      <c r="F94" s="1"/>
      <c r="G94" s="1"/>
      <c r="H94" s="48"/>
      <c r="I94" s="1"/>
      <c r="J94" s="48"/>
      <c r="K94" s="1"/>
      <c r="L94" s="1"/>
      <c r="M94" s="13"/>
      <c r="N94" s="2"/>
      <c r="O94" s="2"/>
      <c r="P94" s="2"/>
      <c r="Q94" s="2"/>
    </row>
    <row r="95" ht="12.75">
      <c r="A95" s="10"/>
      <c r="B95" s="57" t="s">
        <v>58</v>
      </c>
      <c r="C95" s="1"/>
      <c r="D95" s="1"/>
      <c r="E95" s="58" t="s">
        <v>208</v>
      </c>
      <c r="F95" s="1"/>
      <c r="G95" s="1"/>
      <c r="H95" s="48"/>
      <c r="I95" s="1"/>
      <c r="J95" s="48"/>
      <c r="K95" s="1"/>
      <c r="L95" s="1"/>
      <c r="M95" s="13"/>
      <c r="N95" s="2"/>
      <c r="O95" s="2"/>
      <c r="P95" s="2"/>
      <c r="Q95" s="2"/>
    </row>
    <row r="96" thickBot="1" ht="12.75">
      <c r="A96" s="10"/>
      <c r="B96" s="59" t="s">
        <v>60</v>
      </c>
      <c r="C96" s="30"/>
      <c r="D96" s="30"/>
      <c r="E96" s="60" t="s">
        <v>61</v>
      </c>
      <c r="F96" s="30"/>
      <c r="G96" s="30"/>
      <c r="H96" s="61"/>
      <c r="I96" s="30"/>
      <c r="J96" s="61"/>
      <c r="K96" s="30"/>
      <c r="L96" s="30"/>
      <c r="M96" s="13"/>
      <c r="N96" s="2"/>
      <c r="O96" s="2"/>
      <c r="P96" s="2"/>
      <c r="Q96" s="2"/>
    </row>
    <row r="97" thickTop="1" ht="12.75">
      <c r="A97" s="10"/>
      <c r="B97" s="49">
        <v>13</v>
      </c>
      <c r="C97" s="50" t="s">
        <v>209</v>
      </c>
      <c r="D97" s="50"/>
      <c r="E97" s="50" t="s">
        <v>210</v>
      </c>
      <c r="F97" s="50" t="s">
        <v>7</v>
      </c>
      <c r="G97" s="51" t="s">
        <v>104</v>
      </c>
      <c r="H97" s="62">
        <v>2.157</v>
      </c>
      <c r="I97" s="63">
        <v>0</v>
      </c>
      <c r="J97" s="64">
        <f>ROUND(H97*I97,2)</f>
        <v>0</v>
      </c>
      <c r="K97" s="65">
        <v>0.20999999999999999</v>
      </c>
      <c r="L97" s="66">
        <f>ROUND(J97*1.21,2)</f>
        <v>0</v>
      </c>
      <c r="M97" s="13"/>
      <c r="N97" s="2"/>
      <c r="O97" s="2"/>
      <c r="P97" s="2"/>
      <c r="Q97" s="41">
        <f>IF(ISNUMBER(K97),IF(H97&gt;0,IF(I97&gt;0,J97,0),0),0)</f>
        <v>0</v>
      </c>
      <c r="R97" s="9">
        <f>IF(ISNUMBER(K97)=FALSE,J97,0)</f>
        <v>0</v>
      </c>
    </row>
    <row r="98" ht="12.75">
      <c r="A98" s="10"/>
      <c r="B98" s="57" t="s">
        <v>54</v>
      </c>
      <c r="C98" s="1"/>
      <c r="D98" s="1"/>
      <c r="E98" s="58" t="s">
        <v>211</v>
      </c>
      <c r="F98" s="1"/>
      <c r="G98" s="1"/>
      <c r="H98" s="48"/>
      <c r="I98" s="1"/>
      <c r="J98" s="48"/>
      <c r="K98" s="1"/>
      <c r="L98" s="1"/>
      <c r="M98" s="13"/>
      <c r="N98" s="2"/>
      <c r="O98" s="2"/>
      <c r="P98" s="2"/>
      <c r="Q98" s="2"/>
    </row>
    <row r="99" ht="12.75">
      <c r="A99" s="10"/>
      <c r="B99" s="57" t="s">
        <v>56</v>
      </c>
      <c r="C99" s="1"/>
      <c r="D99" s="1"/>
      <c r="E99" s="58" t="s">
        <v>212</v>
      </c>
      <c r="F99" s="1"/>
      <c r="G99" s="1"/>
      <c r="H99" s="48"/>
      <c r="I99" s="1"/>
      <c r="J99" s="48"/>
      <c r="K99" s="1"/>
      <c r="L99" s="1"/>
      <c r="M99" s="13"/>
      <c r="N99" s="2"/>
      <c r="O99" s="2"/>
      <c r="P99" s="2"/>
      <c r="Q99" s="2"/>
    </row>
    <row r="100" ht="12.75">
      <c r="A100" s="10"/>
      <c r="B100" s="57" t="s">
        <v>58</v>
      </c>
      <c r="C100" s="1"/>
      <c r="D100" s="1"/>
      <c r="E100" s="58" t="s">
        <v>213</v>
      </c>
      <c r="F100" s="1"/>
      <c r="G100" s="1"/>
      <c r="H100" s="48"/>
      <c r="I100" s="1"/>
      <c r="J100" s="48"/>
      <c r="K100" s="1"/>
      <c r="L100" s="1"/>
      <c r="M100" s="13"/>
      <c r="N100" s="2"/>
      <c r="O100" s="2"/>
      <c r="P100" s="2"/>
      <c r="Q100" s="2"/>
    </row>
    <row r="101" thickBot="1" ht="12.75">
      <c r="A101" s="10"/>
      <c r="B101" s="59" t="s">
        <v>60</v>
      </c>
      <c r="C101" s="30"/>
      <c r="D101" s="30"/>
      <c r="E101" s="60" t="s">
        <v>61</v>
      </c>
      <c r="F101" s="30"/>
      <c r="G101" s="30"/>
      <c r="H101" s="61"/>
      <c r="I101" s="30"/>
      <c r="J101" s="61"/>
      <c r="K101" s="30"/>
      <c r="L101" s="30"/>
      <c r="M101" s="13"/>
      <c r="N101" s="2"/>
      <c r="O101" s="2"/>
      <c r="P101" s="2"/>
      <c r="Q101" s="2"/>
    </row>
    <row r="102" thickTop="1" thickBot="1" ht="25" customHeight="1">
      <c r="A102" s="10"/>
      <c r="B102" s="1"/>
      <c r="C102" s="67">
        <v>4</v>
      </c>
      <c r="D102" s="1"/>
      <c r="E102" s="67" t="s">
        <v>151</v>
      </c>
      <c r="F102" s="1"/>
      <c r="G102" s="68" t="s">
        <v>90</v>
      </c>
      <c r="H102" s="69">
        <f>J92+J97</f>
        <v>0</v>
      </c>
      <c r="I102" s="68" t="s">
        <v>91</v>
      </c>
      <c r="J102" s="70">
        <f>(L102-H102)</f>
        <v>0</v>
      </c>
      <c r="K102" s="68" t="s">
        <v>92</v>
      </c>
      <c r="L102" s="71">
        <f>ROUND((J92+J97)*1.21,2)</f>
        <v>0</v>
      </c>
      <c r="M102" s="13"/>
      <c r="N102" s="2"/>
      <c r="O102" s="2"/>
      <c r="P102" s="2"/>
      <c r="Q102" s="41">
        <f>0+Q92+Q97</f>
        <v>0</v>
      </c>
      <c r="R102" s="9">
        <f>0+R92+R97</f>
        <v>0</v>
      </c>
      <c r="S102" s="72">
        <f>Q102*(1+J102)+R102</f>
        <v>0</v>
      </c>
    </row>
    <row r="103" thickTop="1" thickBot="1" ht="25" customHeight="1">
      <c r="A103" s="10"/>
      <c r="B103" s="73"/>
      <c r="C103" s="73"/>
      <c r="D103" s="73"/>
      <c r="E103" s="73"/>
      <c r="F103" s="73"/>
      <c r="G103" s="74" t="s">
        <v>93</v>
      </c>
      <c r="H103" s="75">
        <f>0+J92+J97</f>
        <v>0</v>
      </c>
      <c r="I103" s="74" t="s">
        <v>94</v>
      </c>
      <c r="J103" s="76">
        <f>0+J102</f>
        <v>0</v>
      </c>
      <c r="K103" s="74" t="s">
        <v>95</v>
      </c>
      <c r="L103" s="77">
        <f>0+L102</f>
        <v>0</v>
      </c>
      <c r="M103" s="13"/>
      <c r="N103" s="2"/>
      <c r="O103" s="2"/>
      <c r="P103" s="2"/>
      <c r="Q103" s="2"/>
    </row>
    <row r="104" ht="40" customHeight="1">
      <c r="A104" s="10"/>
      <c r="B104" s="81" t="s">
        <v>108</v>
      </c>
      <c r="C104" s="1"/>
      <c r="D104" s="1"/>
      <c r="E104" s="1"/>
      <c r="F104" s="1"/>
      <c r="G104" s="1"/>
      <c r="H104" s="48"/>
      <c r="I104" s="1"/>
      <c r="J104" s="48"/>
      <c r="K104" s="1"/>
      <c r="L104" s="1"/>
      <c r="M104" s="13"/>
      <c r="N104" s="2"/>
      <c r="O104" s="2"/>
      <c r="P104" s="2"/>
      <c r="Q104" s="2"/>
    </row>
    <row r="105" ht="12.75">
      <c r="A105" s="10"/>
      <c r="B105" s="49">
        <v>14</v>
      </c>
      <c r="C105" s="50" t="s">
        <v>214</v>
      </c>
      <c r="D105" s="50"/>
      <c r="E105" s="50" t="s">
        <v>215</v>
      </c>
      <c r="F105" s="50" t="s">
        <v>7</v>
      </c>
      <c r="G105" s="51" t="s">
        <v>111</v>
      </c>
      <c r="H105" s="52">
        <v>1892.5940000000001</v>
      </c>
      <c r="I105" s="53">
        <v>0</v>
      </c>
      <c r="J105" s="54">
        <f>ROUND(H105*I105,2)</f>
        <v>0</v>
      </c>
      <c r="K105" s="55">
        <v>0.20999999999999999</v>
      </c>
      <c r="L105" s="56">
        <f>ROUND(J105*1.21,2)</f>
        <v>0</v>
      </c>
      <c r="M105" s="13"/>
      <c r="N105" s="2"/>
      <c r="O105" s="2"/>
      <c r="P105" s="2"/>
      <c r="Q105" s="41">
        <f>IF(ISNUMBER(K105),IF(H105&gt;0,IF(I105&gt;0,J105,0),0),0)</f>
        <v>0</v>
      </c>
      <c r="R105" s="9">
        <f>IF(ISNUMBER(K105)=FALSE,J105,0)</f>
        <v>0</v>
      </c>
    </row>
    <row r="106" ht="12.75">
      <c r="A106" s="10"/>
      <c r="B106" s="57" t="s">
        <v>54</v>
      </c>
      <c r="C106" s="1"/>
      <c r="D106" s="1"/>
      <c r="E106" s="58" t="s">
        <v>216</v>
      </c>
      <c r="F106" s="1"/>
      <c r="G106" s="1"/>
      <c r="H106" s="48"/>
      <c r="I106" s="1"/>
      <c r="J106" s="48"/>
      <c r="K106" s="1"/>
      <c r="L106" s="1"/>
      <c r="M106" s="13"/>
      <c r="N106" s="2"/>
      <c r="O106" s="2"/>
      <c r="P106" s="2"/>
      <c r="Q106" s="2"/>
    </row>
    <row r="107" ht="12.75">
      <c r="A107" s="10"/>
      <c r="B107" s="57" t="s">
        <v>56</v>
      </c>
      <c r="C107" s="1"/>
      <c r="D107" s="1"/>
      <c r="E107" s="58" t="s">
        <v>217</v>
      </c>
      <c r="F107" s="1"/>
      <c r="G107" s="1"/>
      <c r="H107" s="48"/>
      <c r="I107" s="1"/>
      <c r="J107" s="48"/>
      <c r="K107" s="1"/>
      <c r="L107" s="1"/>
      <c r="M107" s="13"/>
      <c r="N107" s="2"/>
      <c r="O107" s="2"/>
      <c r="P107" s="2"/>
      <c r="Q107" s="2"/>
    </row>
    <row r="108" ht="12.75">
      <c r="A108" s="10"/>
      <c r="B108" s="57" t="s">
        <v>58</v>
      </c>
      <c r="C108" s="1"/>
      <c r="D108" s="1"/>
      <c r="E108" s="58" t="s">
        <v>218</v>
      </c>
      <c r="F108" s="1"/>
      <c r="G108" s="1"/>
      <c r="H108" s="48"/>
      <c r="I108" s="1"/>
      <c r="J108" s="48"/>
      <c r="K108" s="1"/>
      <c r="L108" s="1"/>
      <c r="M108" s="13"/>
      <c r="N108" s="2"/>
      <c r="O108" s="2"/>
      <c r="P108" s="2"/>
      <c r="Q108" s="2"/>
    </row>
    <row r="109" thickBot="1" ht="12.75">
      <c r="A109" s="10"/>
      <c r="B109" s="59" t="s">
        <v>60</v>
      </c>
      <c r="C109" s="30"/>
      <c r="D109" s="30"/>
      <c r="E109" s="60" t="s">
        <v>61</v>
      </c>
      <c r="F109" s="30"/>
      <c r="G109" s="30"/>
      <c r="H109" s="61"/>
      <c r="I109" s="30"/>
      <c r="J109" s="61"/>
      <c r="K109" s="30"/>
      <c r="L109" s="30"/>
      <c r="M109" s="13"/>
      <c r="N109" s="2"/>
      <c r="O109" s="2"/>
      <c r="P109" s="2"/>
      <c r="Q109" s="2"/>
    </row>
    <row r="110" thickTop="1" ht="12.75">
      <c r="A110" s="10"/>
      <c r="B110" s="49">
        <v>15</v>
      </c>
      <c r="C110" s="50" t="s">
        <v>109</v>
      </c>
      <c r="D110" s="50"/>
      <c r="E110" s="50" t="s">
        <v>110</v>
      </c>
      <c r="F110" s="50" t="s">
        <v>7</v>
      </c>
      <c r="G110" s="51" t="s">
        <v>111</v>
      </c>
      <c r="H110" s="62">
        <v>946.29700000000003</v>
      </c>
      <c r="I110" s="63">
        <v>0</v>
      </c>
      <c r="J110" s="64">
        <f>ROUND(H110*I110,2)</f>
        <v>0</v>
      </c>
      <c r="K110" s="65">
        <v>0.20999999999999999</v>
      </c>
      <c r="L110" s="66">
        <f>ROUND(J110*1.21,2)</f>
        <v>0</v>
      </c>
      <c r="M110" s="13"/>
      <c r="N110" s="2"/>
      <c r="O110" s="2"/>
      <c r="P110" s="2"/>
      <c r="Q110" s="41">
        <f>IF(ISNUMBER(K110),IF(H110&gt;0,IF(I110&gt;0,J110,0),0),0)</f>
        <v>0</v>
      </c>
      <c r="R110" s="9">
        <f>IF(ISNUMBER(K110)=FALSE,J110,0)</f>
        <v>0</v>
      </c>
    </row>
    <row r="111" ht="12.75">
      <c r="A111" s="10"/>
      <c r="B111" s="57" t="s">
        <v>54</v>
      </c>
      <c r="C111" s="1"/>
      <c r="D111" s="1"/>
      <c r="E111" s="58" t="s">
        <v>112</v>
      </c>
      <c r="F111" s="1"/>
      <c r="G111" s="1"/>
      <c r="H111" s="48"/>
      <c r="I111" s="1"/>
      <c r="J111" s="48"/>
      <c r="K111" s="1"/>
      <c r="L111" s="1"/>
      <c r="M111" s="13"/>
      <c r="N111" s="2"/>
      <c r="O111" s="2"/>
      <c r="P111" s="2"/>
      <c r="Q111" s="2"/>
    </row>
    <row r="112" ht="12.75">
      <c r="A112" s="10"/>
      <c r="B112" s="57" t="s">
        <v>56</v>
      </c>
      <c r="C112" s="1"/>
      <c r="D112" s="1"/>
      <c r="E112" s="58" t="s">
        <v>201</v>
      </c>
      <c r="F112" s="1"/>
      <c r="G112" s="1"/>
      <c r="H112" s="48"/>
      <c r="I112" s="1"/>
      <c r="J112" s="48"/>
      <c r="K112" s="1"/>
      <c r="L112" s="1"/>
      <c r="M112" s="13"/>
      <c r="N112" s="2"/>
      <c r="O112" s="2"/>
      <c r="P112" s="2"/>
      <c r="Q112" s="2"/>
    </row>
    <row r="113" ht="12.75">
      <c r="A113" s="10"/>
      <c r="B113" s="57" t="s">
        <v>58</v>
      </c>
      <c r="C113" s="1"/>
      <c r="D113" s="1"/>
      <c r="E113" s="58" t="s">
        <v>114</v>
      </c>
      <c r="F113" s="1"/>
      <c r="G113" s="1"/>
      <c r="H113" s="48"/>
      <c r="I113" s="1"/>
      <c r="J113" s="48"/>
      <c r="K113" s="1"/>
      <c r="L113" s="1"/>
      <c r="M113" s="13"/>
      <c r="N113" s="2"/>
      <c r="O113" s="2"/>
      <c r="P113" s="2"/>
      <c r="Q113" s="2"/>
    </row>
    <row r="114" thickBot="1" ht="12.75">
      <c r="A114" s="10"/>
      <c r="B114" s="59" t="s">
        <v>60</v>
      </c>
      <c r="C114" s="30"/>
      <c r="D114" s="30"/>
      <c r="E114" s="60" t="s">
        <v>61</v>
      </c>
      <c r="F114" s="30"/>
      <c r="G114" s="30"/>
      <c r="H114" s="61"/>
      <c r="I114" s="30"/>
      <c r="J114" s="61"/>
      <c r="K114" s="30"/>
      <c r="L114" s="30"/>
      <c r="M114" s="13"/>
      <c r="N114" s="2"/>
      <c r="O114" s="2"/>
      <c r="P114" s="2"/>
      <c r="Q114" s="2"/>
    </row>
    <row r="115" thickTop="1" ht="12.75">
      <c r="A115" s="10"/>
      <c r="B115" s="49">
        <v>16</v>
      </c>
      <c r="C115" s="50" t="s">
        <v>115</v>
      </c>
      <c r="D115" s="50"/>
      <c r="E115" s="50" t="s">
        <v>116</v>
      </c>
      <c r="F115" s="50" t="s">
        <v>7</v>
      </c>
      <c r="G115" s="51" t="s">
        <v>111</v>
      </c>
      <c r="H115" s="62">
        <v>1956.5440000000001</v>
      </c>
      <c r="I115" s="63">
        <v>0</v>
      </c>
      <c r="J115" s="64">
        <f>ROUND(H115*I115,2)</f>
        <v>0</v>
      </c>
      <c r="K115" s="65">
        <v>0.20999999999999999</v>
      </c>
      <c r="L115" s="66">
        <f>ROUND(J115*1.21,2)</f>
        <v>0</v>
      </c>
      <c r="M115" s="13"/>
      <c r="N115" s="2"/>
      <c r="O115" s="2"/>
      <c r="P115" s="2"/>
      <c r="Q115" s="41">
        <f>IF(ISNUMBER(K115),IF(H115&gt;0,IF(I115&gt;0,J115,0),0),0)</f>
        <v>0</v>
      </c>
      <c r="R115" s="9">
        <f>IF(ISNUMBER(K115)=FALSE,J115,0)</f>
        <v>0</v>
      </c>
    </row>
    <row r="116" ht="12.75">
      <c r="A116" s="10"/>
      <c r="B116" s="57" t="s">
        <v>54</v>
      </c>
      <c r="C116" s="1"/>
      <c r="D116" s="1"/>
      <c r="E116" s="58" t="s">
        <v>112</v>
      </c>
      <c r="F116" s="1"/>
      <c r="G116" s="1"/>
      <c r="H116" s="48"/>
      <c r="I116" s="1"/>
      <c r="J116" s="48"/>
      <c r="K116" s="1"/>
      <c r="L116" s="1"/>
      <c r="M116" s="13"/>
      <c r="N116" s="2"/>
      <c r="O116" s="2"/>
      <c r="P116" s="2"/>
      <c r="Q116" s="2"/>
    </row>
    <row r="117" ht="12.75">
      <c r="A117" s="10"/>
      <c r="B117" s="57" t="s">
        <v>56</v>
      </c>
      <c r="C117" s="1"/>
      <c r="D117" s="1"/>
      <c r="E117" s="58" t="s">
        <v>219</v>
      </c>
      <c r="F117" s="1"/>
      <c r="G117" s="1"/>
      <c r="H117" s="48"/>
      <c r="I117" s="1"/>
      <c r="J117" s="48"/>
      <c r="K117" s="1"/>
      <c r="L117" s="1"/>
      <c r="M117" s="13"/>
      <c r="N117" s="2"/>
      <c r="O117" s="2"/>
      <c r="P117" s="2"/>
      <c r="Q117" s="2"/>
    </row>
    <row r="118" ht="12.75">
      <c r="A118" s="10"/>
      <c r="B118" s="57" t="s">
        <v>58</v>
      </c>
      <c r="C118" s="1"/>
      <c r="D118" s="1"/>
      <c r="E118" s="58" t="s">
        <v>114</v>
      </c>
      <c r="F118" s="1"/>
      <c r="G118" s="1"/>
      <c r="H118" s="48"/>
      <c r="I118" s="1"/>
      <c r="J118" s="48"/>
      <c r="K118" s="1"/>
      <c r="L118" s="1"/>
      <c r="M118" s="13"/>
      <c r="N118" s="2"/>
      <c r="O118" s="2"/>
      <c r="P118" s="2"/>
      <c r="Q118" s="2"/>
    </row>
    <row r="119" thickBot="1" ht="12.75">
      <c r="A119" s="10"/>
      <c r="B119" s="59" t="s">
        <v>60</v>
      </c>
      <c r="C119" s="30"/>
      <c r="D119" s="30"/>
      <c r="E119" s="60" t="s">
        <v>61</v>
      </c>
      <c r="F119" s="30"/>
      <c r="G119" s="30"/>
      <c r="H119" s="61"/>
      <c r="I119" s="30"/>
      <c r="J119" s="61"/>
      <c r="K119" s="30"/>
      <c r="L119" s="30"/>
      <c r="M119" s="13"/>
      <c r="N119" s="2"/>
      <c r="O119" s="2"/>
      <c r="P119" s="2"/>
      <c r="Q119" s="2"/>
    </row>
    <row r="120" thickTop="1" ht="12.75">
      <c r="A120" s="10"/>
      <c r="B120" s="49">
        <v>17</v>
      </c>
      <c r="C120" s="50" t="s">
        <v>118</v>
      </c>
      <c r="D120" s="50"/>
      <c r="E120" s="50" t="s">
        <v>119</v>
      </c>
      <c r="F120" s="50" t="s">
        <v>7</v>
      </c>
      <c r="G120" s="51" t="s">
        <v>111</v>
      </c>
      <c r="H120" s="62">
        <v>1010.247</v>
      </c>
      <c r="I120" s="63">
        <v>0</v>
      </c>
      <c r="J120" s="64">
        <f>ROUND(H120*I120,2)</f>
        <v>0</v>
      </c>
      <c r="K120" s="65">
        <v>0.20999999999999999</v>
      </c>
      <c r="L120" s="66">
        <f>ROUND(J120*1.21,2)</f>
        <v>0</v>
      </c>
      <c r="M120" s="13"/>
      <c r="N120" s="2"/>
      <c r="O120" s="2"/>
      <c r="P120" s="2"/>
      <c r="Q120" s="41">
        <f>IF(ISNUMBER(K120),IF(H120&gt;0,IF(I120&gt;0,J120,0),0),0)</f>
        <v>0</v>
      </c>
      <c r="R120" s="9">
        <f>IF(ISNUMBER(K120)=FALSE,J120,0)</f>
        <v>0</v>
      </c>
    </row>
    <row r="121" ht="12.75">
      <c r="A121" s="10"/>
      <c r="B121" s="57" t="s">
        <v>54</v>
      </c>
      <c r="C121" s="1"/>
      <c r="D121" s="1"/>
      <c r="E121" s="58" t="s">
        <v>120</v>
      </c>
      <c r="F121" s="1"/>
      <c r="G121" s="1"/>
      <c r="H121" s="48"/>
      <c r="I121" s="1"/>
      <c r="J121" s="48"/>
      <c r="K121" s="1"/>
      <c r="L121" s="1"/>
      <c r="M121" s="13"/>
      <c r="N121" s="2"/>
      <c r="O121" s="2"/>
      <c r="P121" s="2"/>
      <c r="Q121" s="2"/>
    </row>
    <row r="122" ht="12.75">
      <c r="A122" s="10"/>
      <c r="B122" s="57" t="s">
        <v>56</v>
      </c>
      <c r="C122" s="1"/>
      <c r="D122" s="1"/>
      <c r="E122" s="58" t="s">
        <v>220</v>
      </c>
      <c r="F122" s="1"/>
      <c r="G122" s="1"/>
      <c r="H122" s="48"/>
      <c r="I122" s="1"/>
      <c r="J122" s="48"/>
      <c r="K122" s="1"/>
      <c r="L122" s="1"/>
      <c r="M122" s="13"/>
      <c r="N122" s="2"/>
      <c r="O122" s="2"/>
      <c r="P122" s="2"/>
      <c r="Q122" s="2"/>
    </row>
    <row r="123" ht="12.75">
      <c r="A123" s="10"/>
      <c r="B123" s="57" t="s">
        <v>58</v>
      </c>
      <c r="C123" s="1"/>
      <c r="D123" s="1"/>
      <c r="E123" s="58" t="s">
        <v>121</v>
      </c>
      <c r="F123" s="1"/>
      <c r="G123" s="1"/>
      <c r="H123" s="48"/>
      <c r="I123" s="1"/>
      <c r="J123" s="48"/>
      <c r="K123" s="1"/>
      <c r="L123" s="1"/>
      <c r="M123" s="13"/>
      <c r="N123" s="2"/>
      <c r="O123" s="2"/>
      <c r="P123" s="2"/>
      <c r="Q123" s="2"/>
    </row>
    <row r="124" thickBot="1" ht="12.75">
      <c r="A124" s="10"/>
      <c r="B124" s="59" t="s">
        <v>60</v>
      </c>
      <c r="C124" s="30"/>
      <c r="D124" s="30"/>
      <c r="E124" s="60" t="s">
        <v>61</v>
      </c>
      <c r="F124" s="30"/>
      <c r="G124" s="30"/>
      <c r="H124" s="61"/>
      <c r="I124" s="30"/>
      <c r="J124" s="61"/>
      <c r="K124" s="30"/>
      <c r="L124" s="30"/>
      <c r="M124" s="13"/>
      <c r="N124" s="2"/>
      <c r="O124" s="2"/>
      <c r="P124" s="2"/>
      <c r="Q124" s="2"/>
    </row>
    <row r="125" thickTop="1" ht="12.75">
      <c r="A125" s="10"/>
      <c r="B125" s="49">
        <v>18</v>
      </c>
      <c r="C125" s="50" t="s">
        <v>122</v>
      </c>
      <c r="D125" s="50"/>
      <c r="E125" s="50" t="s">
        <v>123</v>
      </c>
      <c r="F125" s="50" t="s">
        <v>7</v>
      </c>
      <c r="G125" s="51" t="s">
        <v>111</v>
      </c>
      <c r="H125" s="62">
        <v>946.29700000000003</v>
      </c>
      <c r="I125" s="63">
        <v>0</v>
      </c>
      <c r="J125" s="64">
        <f>ROUND(H125*I125,2)</f>
        <v>0</v>
      </c>
      <c r="K125" s="65">
        <v>0.20999999999999999</v>
      </c>
      <c r="L125" s="66">
        <f>ROUND(J125*1.21,2)</f>
        <v>0</v>
      </c>
      <c r="M125" s="13"/>
      <c r="N125" s="2"/>
      <c r="O125" s="2"/>
      <c r="P125" s="2"/>
      <c r="Q125" s="41">
        <f>IF(ISNUMBER(K125),IF(H125&gt;0,IF(I125&gt;0,J125,0),0),0)</f>
        <v>0</v>
      </c>
      <c r="R125" s="9">
        <f>IF(ISNUMBER(K125)=FALSE,J125,0)</f>
        <v>0</v>
      </c>
    </row>
    <row r="126" ht="12.75">
      <c r="A126" s="10"/>
      <c r="B126" s="57" t="s">
        <v>54</v>
      </c>
      <c r="C126" s="1"/>
      <c r="D126" s="1"/>
      <c r="E126" s="58" t="s">
        <v>124</v>
      </c>
      <c r="F126" s="1"/>
      <c r="G126" s="1"/>
      <c r="H126" s="48"/>
      <c r="I126" s="1"/>
      <c r="J126" s="48"/>
      <c r="K126" s="1"/>
      <c r="L126" s="1"/>
      <c r="M126" s="13"/>
      <c r="N126" s="2"/>
      <c r="O126" s="2"/>
      <c r="P126" s="2"/>
      <c r="Q126" s="2"/>
    </row>
    <row r="127" ht="12.75">
      <c r="A127" s="10"/>
      <c r="B127" s="57" t="s">
        <v>56</v>
      </c>
      <c r="C127" s="1"/>
      <c r="D127" s="1"/>
      <c r="E127" s="58" t="s">
        <v>201</v>
      </c>
      <c r="F127" s="1"/>
      <c r="G127" s="1"/>
      <c r="H127" s="48"/>
      <c r="I127" s="1"/>
      <c r="J127" s="48"/>
      <c r="K127" s="1"/>
      <c r="L127" s="1"/>
      <c r="M127" s="13"/>
      <c r="N127" s="2"/>
      <c r="O127" s="2"/>
      <c r="P127" s="2"/>
      <c r="Q127" s="2"/>
    </row>
    <row r="128" ht="12.75">
      <c r="A128" s="10"/>
      <c r="B128" s="57" t="s">
        <v>58</v>
      </c>
      <c r="C128" s="1"/>
      <c r="D128" s="1"/>
      <c r="E128" s="58" t="s">
        <v>121</v>
      </c>
      <c r="F128" s="1"/>
      <c r="G128" s="1"/>
      <c r="H128" s="48"/>
      <c r="I128" s="1"/>
      <c r="J128" s="48"/>
      <c r="K128" s="1"/>
      <c r="L128" s="1"/>
      <c r="M128" s="13"/>
      <c r="N128" s="2"/>
      <c r="O128" s="2"/>
      <c r="P128" s="2"/>
      <c r="Q128" s="2"/>
    </row>
    <row r="129" thickBot="1" ht="12.75">
      <c r="A129" s="10"/>
      <c r="B129" s="59" t="s">
        <v>60</v>
      </c>
      <c r="C129" s="30"/>
      <c r="D129" s="30"/>
      <c r="E129" s="60" t="s">
        <v>61</v>
      </c>
      <c r="F129" s="30"/>
      <c r="G129" s="30"/>
      <c r="H129" s="61"/>
      <c r="I129" s="30"/>
      <c r="J129" s="61"/>
      <c r="K129" s="30"/>
      <c r="L129" s="30"/>
      <c r="M129" s="13"/>
      <c r="N129" s="2"/>
      <c r="O129" s="2"/>
      <c r="P129" s="2"/>
      <c r="Q129" s="2"/>
    </row>
    <row r="130" thickTop="1" ht="12.75">
      <c r="A130" s="10"/>
      <c r="B130" s="49">
        <v>19</v>
      </c>
      <c r="C130" s="50" t="s">
        <v>221</v>
      </c>
      <c r="D130" s="50"/>
      <c r="E130" s="50" t="s">
        <v>222</v>
      </c>
      <c r="F130" s="50" t="s">
        <v>7</v>
      </c>
      <c r="G130" s="51" t="s">
        <v>111</v>
      </c>
      <c r="H130" s="62">
        <v>946.29700000000003</v>
      </c>
      <c r="I130" s="63">
        <v>0</v>
      </c>
      <c r="J130" s="64">
        <f>ROUND(H130*I130,2)</f>
        <v>0</v>
      </c>
      <c r="K130" s="65">
        <v>0.20999999999999999</v>
      </c>
      <c r="L130" s="66">
        <f>ROUND(J130*1.21,2)</f>
        <v>0</v>
      </c>
      <c r="M130" s="13"/>
      <c r="N130" s="2"/>
      <c r="O130" s="2"/>
      <c r="P130" s="2"/>
      <c r="Q130" s="41">
        <f>IF(ISNUMBER(K130),IF(H130&gt;0,IF(I130&gt;0,J130,0),0),0)</f>
        <v>0</v>
      </c>
      <c r="R130" s="9">
        <f>IF(ISNUMBER(K130)=FALSE,J130,0)</f>
        <v>0</v>
      </c>
    </row>
    <row r="131" ht="12.75">
      <c r="A131" s="10"/>
      <c r="B131" s="57" t="s">
        <v>54</v>
      </c>
      <c r="C131" s="1"/>
      <c r="D131" s="1"/>
      <c r="E131" s="58" t="s">
        <v>223</v>
      </c>
      <c r="F131" s="1"/>
      <c r="G131" s="1"/>
      <c r="H131" s="48"/>
      <c r="I131" s="1"/>
      <c r="J131" s="48"/>
      <c r="K131" s="1"/>
      <c r="L131" s="1"/>
      <c r="M131" s="13"/>
      <c r="N131" s="2"/>
      <c r="O131" s="2"/>
      <c r="P131" s="2"/>
      <c r="Q131" s="2"/>
    </row>
    <row r="132" ht="12.75">
      <c r="A132" s="10"/>
      <c r="B132" s="57" t="s">
        <v>56</v>
      </c>
      <c r="C132" s="1"/>
      <c r="D132" s="1"/>
      <c r="E132" s="58" t="s">
        <v>201</v>
      </c>
      <c r="F132" s="1"/>
      <c r="G132" s="1"/>
      <c r="H132" s="48"/>
      <c r="I132" s="1"/>
      <c r="J132" s="48"/>
      <c r="K132" s="1"/>
      <c r="L132" s="1"/>
      <c r="M132" s="13"/>
      <c r="N132" s="2"/>
      <c r="O132" s="2"/>
      <c r="P132" s="2"/>
      <c r="Q132" s="2"/>
    </row>
    <row r="133" ht="12.75">
      <c r="A133" s="10"/>
      <c r="B133" s="57" t="s">
        <v>58</v>
      </c>
      <c r="C133" s="1"/>
      <c r="D133" s="1"/>
      <c r="E133" s="58" t="s">
        <v>121</v>
      </c>
      <c r="F133" s="1"/>
      <c r="G133" s="1"/>
      <c r="H133" s="48"/>
      <c r="I133" s="1"/>
      <c r="J133" s="48"/>
      <c r="K133" s="1"/>
      <c r="L133" s="1"/>
      <c r="M133" s="13"/>
      <c r="N133" s="2"/>
      <c r="O133" s="2"/>
      <c r="P133" s="2"/>
      <c r="Q133" s="2"/>
    </row>
    <row r="134" thickBot="1" ht="12.75">
      <c r="A134" s="10"/>
      <c r="B134" s="59" t="s">
        <v>60</v>
      </c>
      <c r="C134" s="30"/>
      <c r="D134" s="30"/>
      <c r="E134" s="60" t="s">
        <v>61</v>
      </c>
      <c r="F134" s="30"/>
      <c r="G134" s="30"/>
      <c r="H134" s="61"/>
      <c r="I134" s="30"/>
      <c r="J134" s="61"/>
      <c r="K134" s="30"/>
      <c r="L134" s="30"/>
      <c r="M134" s="13"/>
      <c r="N134" s="2"/>
      <c r="O134" s="2"/>
      <c r="P134" s="2"/>
      <c r="Q134" s="2"/>
    </row>
    <row r="135" thickTop="1" thickBot="1" ht="25" customHeight="1">
      <c r="A135" s="10"/>
      <c r="B135" s="1"/>
      <c r="C135" s="67">
        <v>5</v>
      </c>
      <c r="D135" s="1"/>
      <c r="E135" s="67" t="s">
        <v>98</v>
      </c>
      <c r="F135" s="1"/>
      <c r="G135" s="68" t="s">
        <v>90</v>
      </c>
      <c r="H135" s="69">
        <f>J105+J110+J115+J120+J125+J130</f>
        <v>0</v>
      </c>
      <c r="I135" s="68" t="s">
        <v>91</v>
      </c>
      <c r="J135" s="70">
        <f>(L135-H135)</f>
        <v>0</v>
      </c>
      <c r="K135" s="68" t="s">
        <v>92</v>
      </c>
      <c r="L135" s="71">
        <f>ROUND((J105+J110+J115+J120+J125+J130)*1.21,2)</f>
        <v>0</v>
      </c>
      <c r="M135" s="13"/>
      <c r="N135" s="2"/>
      <c r="O135" s="2"/>
      <c r="P135" s="2"/>
      <c r="Q135" s="41">
        <f>0+Q105+Q110+Q115+Q120+Q125+Q130</f>
        <v>0</v>
      </c>
      <c r="R135" s="9">
        <f>0+R105+R110+R115+R120+R125+R130</f>
        <v>0</v>
      </c>
      <c r="S135" s="72">
        <f>Q135*(1+J135)+R135</f>
        <v>0</v>
      </c>
    </row>
    <row r="136" thickTop="1" thickBot="1" ht="25" customHeight="1">
      <c r="A136" s="10"/>
      <c r="B136" s="73"/>
      <c r="C136" s="73"/>
      <c r="D136" s="73"/>
      <c r="E136" s="73"/>
      <c r="F136" s="73"/>
      <c r="G136" s="74" t="s">
        <v>93</v>
      </c>
      <c r="H136" s="75">
        <f>0+J105+J110+J115+J120+J125+J130</f>
        <v>0</v>
      </c>
      <c r="I136" s="74" t="s">
        <v>94</v>
      </c>
      <c r="J136" s="76">
        <f>0+J135</f>
        <v>0</v>
      </c>
      <c r="K136" s="74" t="s">
        <v>95</v>
      </c>
      <c r="L136" s="77">
        <f>0+L135</f>
        <v>0</v>
      </c>
      <c r="M136" s="13"/>
      <c r="N136" s="2"/>
      <c r="O136" s="2"/>
      <c r="P136" s="2"/>
      <c r="Q136" s="2"/>
    </row>
    <row r="137" ht="40" customHeight="1">
      <c r="A137" s="10"/>
      <c r="B137" s="81" t="s">
        <v>125</v>
      </c>
      <c r="C137" s="1"/>
      <c r="D137" s="1"/>
      <c r="E137" s="1"/>
      <c r="F137" s="1"/>
      <c r="G137" s="1"/>
      <c r="H137" s="48"/>
      <c r="I137" s="1"/>
      <c r="J137" s="48"/>
      <c r="K137" s="1"/>
      <c r="L137" s="1"/>
      <c r="M137" s="13"/>
      <c r="N137" s="2"/>
      <c r="O137" s="2"/>
      <c r="P137" s="2"/>
      <c r="Q137" s="2"/>
    </row>
    <row r="138" ht="12.75">
      <c r="A138" s="10"/>
      <c r="B138" s="49">
        <v>20</v>
      </c>
      <c r="C138" s="50" t="s">
        <v>224</v>
      </c>
      <c r="D138" s="50" t="s">
        <v>7</v>
      </c>
      <c r="E138" s="50" t="s">
        <v>225</v>
      </c>
      <c r="F138" s="50" t="s">
        <v>7</v>
      </c>
      <c r="G138" s="51" t="s">
        <v>141</v>
      </c>
      <c r="H138" s="52">
        <v>9.016</v>
      </c>
      <c r="I138" s="53">
        <v>0</v>
      </c>
      <c r="J138" s="54">
        <f>ROUND(H138*I138,2)</f>
        <v>0</v>
      </c>
      <c r="K138" s="55">
        <v>0.20999999999999999</v>
      </c>
      <c r="L138" s="56">
        <f>ROUND(J138*1.21,2)</f>
        <v>0</v>
      </c>
      <c r="M138" s="13"/>
      <c r="N138" s="2"/>
      <c r="O138" s="2"/>
      <c r="P138" s="2"/>
      <c r="Q138" s="41">
        <f>IF(ISNUMBER(K138),IF(H138&gt;0,IF(I138&gt;0,J138,0),0),0)</f>
        <v>0</v>
      </c>
      <c r="R138" s="9">
        <f>IF(ISNUMBER(K138)=FALSE,J138,0)</f>
        <v>0</v>
      </c>
    </row>
    <row r="139" ht="12.75">
      <c r="A139" s="10"/>
      <c r="B139" s="57" t="s">
        <v>54</v>
      </c>
      <c r="C139" s="1"/>
      <c r="D139" s="1"/>
      <c r="E139" s="58" t="s">
        <v>226</v>
      </c>
      <c r="F139" s="1"/>
      <c r="G139" s="1"/>
      <c r="H139" s="48"/>
      <c r="I139" s="1"/>
      <c r="J139" s="48"/>
      <c r="K139" s="1"/>
      <c r="L139" s="1"/>
      <c r="M139" s="13"/>
      <c r="N139" s="2"/>
      <c r="O139" s="2"/>
      <c r="P139" s="2"/>
      <c r="Q139" s="2"/>
    </row>
    <row r="140" ht="12.75">
      <c r="A140" s="10"/>
      <c r="B140" s="57" t="s">
        <v>56</v>
      </c>
      <c r="C140" s="1"/>
      <c r="D140" s="1"/>
      <c r="E140" s="58" t="s">
        <v>227</v>
      </c>
      <c r="F140" s="1"/>
      <c r="G140" s="1"/>
      <c r="H140" s="48"/>
      <c r="I140" s="1"/>
      <c r="J140" s="48"/>
      <c r="K140" s="1"/>
      <c r="L140" s="1"/>
      <c r="M140" s="13"/>
      <c r="N140" s="2"/>
      <c r="O140" s="2"/>
      <c r="P140" s="2"/>
      <c r="Q140" s="2"/>
    </row>
    <row r="141" ht="12.75">
      <c r="A141" s="10"/>
      <c r="B141" s="57" t="s">
        <v>58</v>
      </c>
      <c r="C141" s="1"/>
      <c r="D141" s="1"/>
      <c r="E141" s="58" t="s">
        <v>228</v>
      </c>
      <c r="F141" s="1"/>
      <c r="G141" s="1"/>
      <c r="H141" s="48"/>
      <c r="I141" s="1"/>
      <c r="J141" s="48"/>
      <c r="K141" s="1"/>
      <c r="L141" s="1"/>
      <c r="M141" s="13"/>
      <c r="N141" s="2"/>
      <c r="O141" s="2"/>
      <c r="P141" s="2"/>
      <c r="Q141" s="2"/>
    </row>
    <row r="142" thickBot="1" ht="12.75">
      <c r="A142" s="10"/>
      <c r="B142" s="59" t="s">
        <v>60</v>
      </c>
      <c r="C142" s="30"/>
      <c r="D142" s="30"/>
      <c r="E142" s="60" t="s">
        <v>61</v>
      </c>
      <c r="F142" s="30"/>
      <c r="G142" s="30"/>
      <c r="H142" s="61"/>
      <c r="I142" s="30"/>
      <c r="J142" s="61"/>
      <c r="K142" s="30"/>
      <c r="L142" s="30"/>
      <c r="M142" s="13"/>
      <c r="N142" s="2"/>
      <c r="O142" s="2"/>
      <c r="P142" s="2"/>
      <c r="Q142" s="2"/>
    </row>
    <row r="143" thickTop="1" ht="12.75">
      <c r="A143" s="10"/>
      <c r="B143" s="49">
        <v>21</v>
      </c>
      <c r="C143" s="50" t="s">
        <v>229</v>
      </c>
      <c r="D143" s="50" t="s">
        <v>7</v>
      </c>
      <c r="E143" s="50" t="s">
        <v>230</v>
      </c>
      <c r="F143" s="50" t="s">
        <v>7</v>
      </c>
      <c r="G143" s="51" t="s">
        <v>141</v>
      </c>
      <c r="H143" s="62">
        <v>20.271000000000001</v>
      </c>
      <c r="I143" s="63">
        <v>0</v>
      </c>
      <c r="J143" s="64">
        <f>ROUND(H143*I143,2)</f>
        <v>0</v>
      </c>
      <c r="K143" s="65">
        <v>0.20999999999999999</v>
      </c>
      <c r="L143" s="66">
        <f>ROUND(J143*1.21,2)</f>
        <v>0</v>
      </c>
      <c r="M143" s="13"/>
      <c r="N143" s="2"/>
      <c r="O143" s="2"/>
      <c r="P143" s="2"/>
      <c r="Q143" s="41">
        <f>IF(ISNUMBER(K143),IF(H143&gt;0,IF(I143&gt;0,J143,0),0),0)</f>
        <v>0</v>
      </c>
      <c r="R143" s="9">
        <f>IF(ISNUMBER(K143)=FALSE,J143,0)</f>
        <v>0</v>
      </c>
    </row>
    <row r="144" ht="12.75">
      <c r="A144" s="10"/>
      <c r="B144" s="57" t="s">
        <v>54</v>
      </c>
      <c r="C144" s="1"/>
      <c r="D144" s="1"/>
      <c r="E144" s="58" t="s">
        <v>231</v>
      </c>
      <c r="F144" s="1"/>
      <c r="G144" s="1"/>
      <c r="H144" s="48"/>
      <c r="I144" s="1"/>
      <c r="J144" s="48"/>
      <c r="K144" s="1"/>
      <c r="L144" s="1"/>
      <c r="M144" s="13"/>
      <c r="N144" s="2"/>
      <c r="O144" s="2"/>
      <c r="P144" s="2"/>
      <c r="Q144" s="2"/>
    </row>
    <row r="145" ht="12.75">
      <c r="A145" s="10"/>
      <c r="B145" s="57" t="s">
        <v>56</v>
      </c>
      <c r="C145" s="1"/>
      <c r="D145" s="1"/>
      <c r="E145" s="58" t="s">
        <v>232</v>
      </c>
      <c r="F145" s="1"/>
      <c r="G145" s="1"/>
      <c r="H145" s="48"/>
      <c r="I145" s="1"/>
      <c r="J145" s="48"/>
      <c r="K145" s="1"/>
      <c r="L145" s="1"/>
      <c r="M145" s="13"/>
      <c r="N145" s="2"/>
      <c r="O145" s="2"/>
      <c r="P145" s="2"/>
      <c r="Q145" s="2"/>
    </row>
    <row r="146" ht="12.75">
      <c r="A146" s="10"/>
      <c r="B146" s="57" t="s">
        <v>58</v>
      </c>
      <c r="C146" s="1"/>
      <c r="D146" s="1"/>
      <c r="E146" s="58" t="s">
        <v>228</v>
      </c>
      <c r="F146" s="1"/>
      <c r="G146" s="1"/>
      <c r="H146" s="48"/>
      <c r="I146" s="1"/>
      <c r="J146" s="48"/>
      <c r="K146" s="1"/>
      <c r="L146" s="1"/>
      <c r="M146" s="13"/>
      <c r="N146" s="2"/>
      <c r="O146" s="2"/>
      <c r="P146" s="2"/>
      <c r="Q146" s="2"/>
    </row>
    <row r="147" thickBot="1" ht="12.75">
      <c r="A147" s="10"/>
      <c r="B147" s="59" t="s">
        <v>60</v>
      </c>
      <c r="C147" s="30"/>
      <c r="D147" s="30"/>
      <c r="E147" s="60" t="s">
        <v>61</v>
      </c>
      <c r="F147" s="30"/>
      <c r="G147" s="30"/>
      <c r="H147" s="61"/>
      <c r="I147" s="30"/>
      <c r="J147" s="61"/>
      <c r="K147" s="30"/>
      <c r="L147" s="30"/>
      <c r="M147" s="13"/>
      <c r="N147" s="2"/>
      <c r="O147" s="2"/>
      <c r="P147" s="2"/>
      <c r="Q147" s="2"/>
    </row>
    <row r="148" thickTop="1" ht="12.75">
      <c r="A148" s="10"/>
      <c r="B148" s="49">
        <v>22</v>
      </c>
      <c r="C148" s="50" t="s">
        <v>233</v>
      </c>
      <c r="D148" s="50"/>
      <c r="E148" s="50" t="s">
        <v>234</v>
      </c>
      <c r="F148" s="50" t="s">
        <v>7</v>
      </c>
      <c r="G148" s="51" t="s">
        <v>87</v>
      </c>
      <c r="H148" s="62">
        <v>1</v>
      </c>
      <c r="I148" s="63">
        <v>0</v>
      </c>
      <c r="J148" s="64">
        <f>ROUND(H148*I148,2)</f>
        <v>0</v>
      </c>
      <c r="K148" s="65">
        <v>0.20999999999999999</v>
      </c>
      <c r="L148" s="66">
        <f>ROUND(J148*1.21,2)</f>
        <v>0</v>
      </c>
      <c r="M148" s="13"/>
      <c r="N148" s="2"/>
      <c r="O148" s="2"/>
      <c r="P148" s="2"/>
      <c r="Q148" s="41">
        <f>IF(ISNUMBER(K148),IF(H148&gt;0,IF(I148&gt;0,J148,0),0),0)</f>
        <v>0</v>
      </c>
      <c r="R148" s="9">
        <f>IF(ISNUMBER(K148)=FALSE,J148,0)</f>
        <v>0</v>
      </c>
    </row>
    <row r="149" ht="12.75">
      <c r="A149" s="10"/>
      <c r="B149" s="57" t="s">
        <v>54</v>
      </c>
      <c r="C149" s="1"/>
      <c r="D149" s="1"/>
      <c r="E149" s="58" t="s">
        <v>235</v>
      </c>
      <c r="F149" s="1"/>
      <c r="G149" s="1"/>
      <c r="H149" s="48"/>
      <c r="I149" s="1"/>
      <c r="J149" s="48"/>
      <c r="K149" s="1"/>
      <c r="L149" s="1"/>
      <c r="M149" s="13"/>
      <c r="N149" s="2"/>
      <c r="O149" s="2"/>
      <c r="P149" s="2"/>
      <c r="Q149" s="2"/>
    </row>
    <row r="150" ht="12.75">
      <c r="A150" s="10"/>
      <c r="B150" s="57" t="s">
        <v>56</v>
      </c>
      <c r="C150" s="1"/>
      <c r="D150" s="1"/>
      <c r="E150" s="58" t="s">
        <v>57</v>
      </c>
      <c r="F150" s="1"/>
      <c r="G150" s="1"/>
      <c r="H150" s="48"/>
      <c r="I150" s="1"/>
      <c r="J150" s="48"/>
      <c r="K150" s="1"/>
      <c r="L150" s="1"/>
      <c r="M150" s="13"/>
      <c r="N150" s="2"/>
      <c r="O150" s="2"/>
      <c r="P150" s="2"/>
      <c r="Q150" s="2"/>
    </row>
    <row r="151" ht="12.75">
      <c r="A151" s="10"/>
      <c r="B151" s="57" t="s">
        <v>58</v>
      </c>
      <c r="C151" s="1"/>
      <c r="D151" s="1"/>
      <c r="E151" s="58" t="s">
        <v>236</v>
      </c>
      <c r="F151" s="1"/>
      <c r="G151" s="1"/>
      <c r="H151" s="48"/>
      <c r="I151" s="1"/>
      <c r="J151" s="48"/>
      <c r="K151" s="1"/>
      <c r="L151" s="1"/>
      <c r="M151" s="13"/>
      <c r="N151" s="2"/>
      <c r="O151" s="2"/>
      <c r="P151" s="2"/>
      <c r="Q151" s="2"/>
    </row>
    <row r="152" thickBot="1" ht="12.75">
      <c r="A152" s="10"/>
      <c r="B152" s="59" t="s">
        <v>60</v>
      </c>
      <c r="C152" s="30"/>
      <c r="D152" s="30"/>
      <c r="E152" s="60" t="s">
        <v>61</v>
      </c>
      <c r="F152" s="30"/>
      <c r="G152" s="30"/>
      <c r="H152" s="61"/>
      <c r="I152" s="30"/>
      <c r="J152" s="61"/>
      <c r="K152" s="30"/>
      <c r="L152" s="30"/>
      <c r="M152" s="13"/>
      <c r="N152" s="2"/>
      <c r="O152" s="2"/>
      <c r="P152" s="2"/>
      <c r="Q152" s="2"/>
    </row>
    <row r="153" thickTop="1" ht="12.75">
      <c r="A153" s="10"/>
      <c r="B153" s="49">
        <v>23</v>
      </c>
      <c r="C153" s="50" t="s">
        <v>237</v>
      </c>
      <c r="D153" s="50"/>
      <c r="E153" s="50" t="s">
        <v>238</v>
      </c>
      <c r="F153" s="50" t="s">
        <v>7</v>
      </c>
      <c r="G153" s="51" t="s">
        <v>87</v>
      </c>
      <c r="H153" s="62">
        <v>2</v>
      </c>
      <c r="I153" s="63">
        <v>0</v>
      </c>
      <c r="J153" s="64">
        <f>ROUND(H153*I153,2)</f>
        <v>0</v>
      </c>
      <c r="K153" s="65">
        <v>0.20999999999999999</v>
      </c>
      <c r="L153" s="66">
        <f>ROUND(J153*1.21,2)</f>
        <v>0</v>
      </c>
      <c r="M153" s="13"/>
      <c r="N153" s="2"/>
      <c r="O153" s="2"/>
      <c r="P153" s="2"/>
      <c r="Q153" s="41">
        <f>IF(ISNUMBER(K153),IF(H153&gt;0,IF(I153&gt;0,J153,0),0),0)</f>
        <v>0</v>
      </c>
      <c r="R153" s="9">
        <f>IF(ISNUMBER(K153)=FALSE,J153,0)</f>
        <v>0</v>
      </c>
    </row>
    <row r="154" ht="12.75">
      <c r="A154" s="10"/>
      <c r="B154" s="57" t="s">
        <v>54</v>
      </c>
      <c r="C154" s="1"/>
      <c r="D154" s="1"/>
      <c r="E154" s="58" t="s">
        <v>239</v>
      </c>
      <c r="F154" s="1"/>
      <c r="G154" s="1"/>
      <c r="H154" s="48"/>
      <c r="I154" s="1"/>
      <c r="J154" s="48"/>
      <c r="K154" s="1"/>
      <c r="L154" s="1"/>
      <c r="M154" s="13"/>
      <c r="N154" s="2"/>
      <c r="O154" s="2"/>
      <c r="P154" s="2"/>
      <c r="Q154" s="2"/>
    </row>
    <row r="155" ht="12.75">
      <c r="A155" s="10"/>
      <c r="B155" s="57" t="s">
        <v>56</v>
      </c>
      <c r="C155" s="1"/>
      <c r="D155" s="1"/>
      <c r="E155" s="58" t="s">
        <v>240</v>
      </c>
      <c r="F155" s="1"/>
      <c r="G155" s="1"/>
      <c r="H155" s="48"/>
      <c r="I155" s="1"/>
      <c r="J155" s="48"/>
      <c r="K155" s="1"/>
      <c r="L155" s="1"/>
      <c r="M155" s="13"/>
      <c r="N155" s="2"/>
      <c r="O155" s="2"/>
      <c r="P155" s="2"/>
      <c r="Q155" s="2"/>
    </row>
    <row r="156" ht="12.75">
      <c r="A156" s="10"/>
      <c r="B156" s="57" t="s">
        <v>58</v>
      </c>
      <c r="C156" s="1"/>
      <c r="D156" s="1"/>
      <c r="E156" s="58" t="s">
        <v>241</v>
      </c>
      <c r="F156" s="1"/>
      <c r="G156" s="1"/>
      <c r="H156" s="48"/>
      <c r="I156" s="1"/>
      <c r="J156" s="48"/>
      <c r="K156" s="1"/>
      <c r="L156" s="1"/>
      <c r="M156" s="13"/>
      <c r="N156" s="2"/>
      <c r="O156" s="2"/>
      <c r="P156" s="2"/>
      <c r="Q156" s="2"/>
    </row>
    <row r="157" thickBot="1" ht="12.75">
      <c r="A157" s="10"/>
      <c r="B157" s="59" t="s">
        <v>60</v>
      </c>
      <c r="C157" s="30"/>
      <c r="D157" s="30"/>
      <c r="E157" s="60" t="s">
        <v>61</v>
      </c>
      <c r="F157" s="30"/>
      <c r="G157" s="30"/>
      <c r="H157" s="61"/>
      <c r="I157" s="30"/>
      <c r="J157" s="61"/>
      <c r="K157" s="30"/>
      <c r="L157" s="30"/>
      <c r="M157" s="13"/>
      <c r="N157" s="2"/>
      <c r="O157" s="2"/>
      <c r="P157" s="2"/>
      <c r="Q157" s="2"/>
    </row>
    <row r="158" thickTop="1" ht="12.75">
      <c r="A158" s="10"/>
      <c r="B158" s="49">
        <v>24</v>
      </c>
      <c r="C158" s="50" t="s">
        <v>242</v>
      </c>
      <c r="D158" s="50"/>
      <c r="E158" s="50" t="s">
        <v>243</v>
      </c>
      <c r="F158" s="50" t="s">
        <v>7</v>
      </c>
      <c r="G158" s="51" t="s">
        <v>87</v>
      </c>
      <c r="H158" s="62">
        <v>3</v>
      </c>
      <c r="I158" s="63">
        <v>0</v>
      </c>
      <c r="J158" s="64">
        <f>ROUND(H158*I158,2)</f>
        <v>0</v>
      </c>
      <c r="K158" s="65">
        <v>0.20999999999999999</v>
      </c>
      <c r="L158" s="66">
        <f>ROUND(J158*1.21,2)</f>
        <v>0</v>
      </c>
      <c r="M158" s="13"/>
      <c r="N158" s="2"/>
      <c r="O158" s="2"/>
      <c r="P158" s="2"/>
      <c r="Q158" s="41">
        <f>IF(ISNUMBER(K158),IF(H158&gt;0,IF(I158&gt;0,J158,0),0),0)</f>
        <v>0</v>
      </c>
      <c r="R158" s="9">
        <f>IF(ISNUMBER(K158)=FALSE,J158,0)</f>
        <v>0</v>
      </c>
    </row>
    <row r="159" ht="12.75">
      <c r="A159" s="10"/>
      <c r="B159" s="57" t="s">
        <v>54</v>
      </c>
      <c r="C159" s="1"/>
      <c r="D159" s="1"/>
      <c r="E159" s="58" t="s">
        <v>244</v>
      </c>
      <c r="F159" s="1"/>
      <c r="G159" s="1"/>
      <c r="H159" s="48"/>
      <c r="I159" s="1"/>
      <c r="J159" s="48"/>
      <c r="K159" s="1"/>
      <c r="L159" s="1"/>
      <c r="M159" s="13"/>
      <c r="N159" s="2"/>
      <c r="O159" s="2"/>
      <c r="P159" s="2"/>
      <c r="Q159" s="2"/>
    </row>
    <row r="160" ht="12.75">
      <c r="A160" s="10"/>
      <c r="B160" s="57" t="s">
        <v>56</v>
      </c>
      <c r="C160" s="1"/>
      <c r="D160" s="1"/>
      <c r="E160" s="58" t="s">
        <v>245</v>
      </c>
      <c r="F160" s="1"/>
      <c r="G160" s="1"/>
      <c r="H160" s="48"/>
      <c r="I160" s="1"/>
      <c r="J160" s="48"/>
      <c r="K160" s="1"/>
      <c r="L160" s="1"/>
      <c r="M160" s="13"/>
      <c r="N160" s="2"/>
      <c r="O160" s="2"/>
      <c r="P160" s="2"/>
      <c r="Q160" s="2"/>
    </row>
    <row r="161" ht="12.75">
      <c r="A161" s="10"/>
      <c r="B161" s="57" t="s">
        <v>58</v>
      </c>
      <c r="C161" s="1"/>
      <c r="D161" s="1"/>
      <c r="E161" s="58" t="s">
        <v>129</v>
      </c>
      <c r="F161" s="1"/>
      <c r="G161" s="1"/>
      <c r="H161" s="48"/>
      <c r="I161" s="1"/>
      <c r="J161" s="48"/>
      <c r="K161" s="1"/>
      <c r="L161" s="1"/>
      <c r="M161" s="13"/>
      <c r="N161" s="2"/>
      <c r="O161" s="2"/>
      <c r="P161" s="2"/>
      <c r="Q161" s="2"/>
    </row>
    <row r="162" thickBot="1" ht="12.75">
      <c r="A162" s="10"/>
      <c r="B162" s="59" t="s">
        <v>60</v>
      </c>
      <c r="C162" s="30"/>
      <c r="D162" s="30"/>
      <c r="E162" s="60" t="s">
        <v>61</v>
      </c>
      <c r="F162" s="30"/>
      <c r="G162" s="30"/>
      <c r="H162" s="61"/>
      <c r="I162" s="30"/>
      <c r="J162" s="61"/>
      <c r="K162" s="30"/>
      <c r="L162" s="30"/>
      <c r="M162" s="13"/>
      <c r="N162" s="2"/>
      <c r="O162" s="2"/>
      <c r="P162" s="2"/>
      <c r="Q162" s="2"/>
    </row>
    <row r="163" thickTop="1" thickBot="1" ht="25" customHeight="1">
      <c r="A163" s="10"/>
      <c r="B163" s="1"/>
      <c r="C163" s="67">
        <v>8</v>
      </c>
      <c r="D163" s="1"/>
      <c r="E163" s="67" t="s">
        <v>99</v>
      </c>
      <c r="F163" s="1"/>
      <c r="G163" s="68" t="s">
        <v>90</v>
      </c>
      <c r="H163" s="69">
        <f>J138+J143+J148+J153+J158</f>
        <v>0</v>
      </c>
      <c r="I163" s="68" t="s">
        <v>91</v>
      </c>
      <c r="J163" s="70">
        <f>(L163-H163)</f>
        <v>0</v>
      </c>
      <c r="K163" s="68" t="s">
        <v>92</v>
      </c>
      <c r="L163" s="71">
        <f>ROUND((J138+J143+J148+J153+J158)*1.21,2)</f>
        <v>0</v>
      </c>
      <c r="M163" s="13"/>
      <c r="N163" s="2"/>
      <c r="O163" s="2"/>
      <c r="P163" s="2"/>
      <c r="Q163" s="41">
        <f>0+Q138+Q143+Q148+Q153+Q158</f>
        <v>0</v>
      </c>
      <c r="R163" s="9">
        <f>0+R138+R143+R148+R153+R158</f>
        <v>0</v>
      </c>
      <c r="S163" s="72">
        <f>Q163*(1+J163)+R163</f>
        <v>0</v>
      </c>
    </row>
    <row r="164" thickTop="1" thickBot="1" ht="25" customHeight="1">
      <c r="A164" s="10"/>
      <c r="B164" s="73"/>
      <c r="C164" s="73"/>
      <c r="D164" s="73"/>
      <c r="E164" s="73"/>
      <c r="F164" s="73"/>
      <c r="G164" s="74" t="s">
        <v>93</v>
      </c>
      <c r="H164" s="75">
        <f>0+J138+J143+J148+J153+J158</f>
        <v>0</v>
      </c>
      <c r="I164" s="74" t="s">
        <v>94</v>
      </c>
      <c r="J164" s="76">
        <f>0+J163</f>
        <v>0</v>
      </c>
      <c r="K164" s="74" t="s">
        <v>95</v>
      </c>
      <c r="L164" s="77">
        <f>0+L163</f>
        <v>0</v>
      </c>
      <c r="M164" s="13"/>
      <c r="N164" s="2"/>
      <c r="O164" s="2"/>
      <c r="P164" s="2"/>
      <c r="Q164" s="2"/>
    </row>
    <row r="165" ht="40" customHeight="1">
      <c r="A165" s="10"/>
      <c r="B165" s="81" t="s">
        <v>130</v>
      </c>
      <c r="C165" s="1"/>
      <c r="D165" s="1"/>
      <c r="E165" s="1"/>
      <c r="F165" s="1"/>
      <c r="G165" s="1"/>
      <c r="H165" s="48"/>
      <c r="I165" s="1"/>
      <c r="J165" s="48"/>
      <c r="K165" s="1"/>
      <c r="L165" s="1"/>
      <c r="M165" s="13"/>
      <c r="N165" s="2"/>
      <c r="O165" s="2"/>
      <c r="P165" s="2"/>
      <c r="Q165" s="2"/>
    </row>
    <row r="166" ht="12.75">
      <c r="A166" s="10"/>
      <c r="B166" s="49">
        <v>25</v>
      </c>
      <c r="C166" s="50" t="s">
        <v>246</v>
      </c>
      <c r="D166" s="50"/>
      <c r="E166" s="50" t="s">
        <v>247</v>
      </c>
      <c r="F166" s="50" t="s">
        <v>7</v>
      </c>
      <c r="G166" s="51" t="s">
        <v>87</v>
      </c>
      <c r="H166" s="52">
        <v>1</v>
      </c>
      <c r="I166" s="53">
        <v>0</v>
      </c>
      <c r="J166" s="54">
        <f>ROUND(H166*I166,2)</f>
        <v>0</v>
      </c>
      <c r="K166" s="55">
        <v>0.20999999999999999</v>
      </c>
      <c r="L166" s="56">
        <f>ROUND(J166*1.21,2)</f>
        <v>0</v>
      </c>
      <c r="M166" s="13"/>
      <c r="N166" s="2"/>
      <c r="O166" s="2"/>
      <c r="P166" s="2"/>
      <c r="Q166" s="41">
        <f>IF(ISNUMBER(K166),IF(H166&gt;0,IF(I166&gt;0,J166,0),0),0)</f>
        <v>0</v>
      </c>
      <c r="R166" s="9">
        <f>IF(ISNUMBER(K166)=FALSE,J166,0)</f>
        <v>0</v>
      </c>
    </row>
    <row r="167" ht="12.75">
      <c r="A167" s="10"/>
      <c r="B167" s="57" t="s">
        <v>54</v>
      </c>
      <c r="C167" s="1"/>
      <c r="D167" s="1"/>
      <c r="E167" s="58" t="s">
        <v>248</v>
      </c>
      <c r="F167" s="1"/>
      <c r="G167" s="1"/>
      <c r="H167" s="48"/>
      <c r="I167" s="1"/>
      <c r="J167" s="48"/>
      <c r="K167" s="1"/>
      <c r="L167" s="1"/>
      <c r="M167" s="13"/>
      <c r="N167" s="2"/>
      <c r="O167" s="2"/>
      <c r="P167" s="2"/>
      <c r="Q167" s="2"/>
    </row>
    <row r="168" ht="12.75">
      <c r="A168" s="10"/>
      <c r="B168" s="57" t="s">
        <v>56</v>
      </c>
      <c r="C168" s="1"/>
      <c r="D168" s="1"/>
      <c r="E168" s="58" t="s">
        <v>57</v>
      </c>
      <c r="F168" s="1"/>
      <c r="G168" s="1"/>
      <c r="H168" s="48"/>
      <c r="I168" s="1"/>
      <c r="J168" s="48"/>
      <c r="K168" s="1"/>
      <c r="L168" s="1"/>
      <c r="M168" s="13"/>
      <c r="N168" s="2"/>
      <c r="O168" s="2"/>
      <c r="P168" s="2"/>
      <c r="Q168" s="2"/>
    </row>
    <row r="169" ht="12.75">
      <c r="A169" s="10"/>
      <c r="B169" s="57" t="s">
        <v>58</v>
      </c>
      <c r="C169" s="1"/>
      <c r="D169" s="1"/>
      <c r="E169" s="58" t="s">
        <v>249</v>
      </c>
      <c r="F169" s="1"/>
      <c r="G169" s="1"/>
      <c r="H169" s="48"/>
      <c r="I169" s="1"/>
      <c r="J169" s="48"/>
      <c r="K169" s="1"/>
      <c r="L169" s="1"/>
      <c r="M169" s="13"/>
      <c r="N169" s="2"/>
      <c r="O169" s="2"/>
      <c r="P169" s="2"/>
      <c r="Q169" s="2"/>
    </row>
    <row r="170" thickBot="1" ht="12.75">
      <c r="A170" s="10"/>
      <c r="B170" s="59" t="s">
        <v>60</v>
      </c>
      <c r="C170" s="30"/>
      <c r="D170" s="30"/>
      <c r="E170" s="60" t="s">
        <v>61</v>
      </c>
      <c r="F170" s="30"/>
      <c r="G170" s="30"/>
      <c r="H170" s="61"/>
      <c r="I170" s="30"/>
      <c r="J170" s="61"/>
      <c r="K170" s="30"/>
      <c r="L170" s="30"/>
      <c r="M170" s="13"/>
      <c r="N170" s="2"/>
      <c r="O170" s="2"/>
      <c r="P170" s="2"/>
      <c r="Q170" s="2"/>
    </row>
    <row r="171" thickTop="1" ht="12.75">
      <c r="A171" s="10"/>
      <c r="B171" s="49">
        <v>26</v>
      </c>
      <c r="C171" s="50" t="s">
        <v>250</v>
      </c>
      <c r="D171" s="50"/>
      <c r="E171" s="50" t="s">
        <v>251</v>
      </c>
      <c r="F171" s="50" t="s">
        <v>7</v>
      </c>
      <c r="G171" s="51" t="s">
        <v>87</v>
      </c>
      <c r="H171" s="62">
        <v>3</v>
      </c>
      <c r="I171" s="63">
        <v>0</v>
      </c>
      <c r="J171" s="64">
        <f>ROUND(H171*I171,2)</f>
        <v>0</v>
      </c>
      <c r="K171" s="65">
        <v>0.20999999999999999</v>
      </c>
      <c r="L171" s="66">
        <f>ROUND(J171*1.21,2)</f>
        <v>0</v>
      </c>
      <c r="M171" s="13"/>
      <c r="N171" s="2"/>
      <c r="O171" s="2"/>
      <c r="P171" s="2"/>
      <c r="Q171" s="41">
        <f>IF(ISNUMBER(K171),IF(H171&gt;0,IF(I171&gt;0,J171,0),0),0)</f>
        <v>0</v>
      </c>
      <c r="R171" s="9">
        <f>IF(ISNUMBER(K171)=FALSE,J171,0)</f>
        <v>0</v>
      </c>
    </row>
    <row r="172" ht="12.75">
      <c r="A172" s="10"/>
      <c r="B172" s="57" t="s">
        <v>54</v>
      </c>
      <c r="C172" s="1"/>
      <c r="D172" s="1"/>
      <c r="E172" s="58" t="s">
        <v>252</v>
      </c>
      <c r="F172" s="1"/>
      <c r="G172" s="1"/>
      <c r="H172" s="48"/>
      <c r="I172" s="1"/>
      <c r="J172" s="48"/>
      <c r="K172" s="1"/>
      <c r="L172" s="1"/>
      <c r="M172" s="13"/>
      <c r="N172" s="2"/>
      <c r="O172" s="2"/>
      <c r="P172" s="2"/>
      <c r="Q172" s="2"/>
    </row>
    <row r="173" ht="12.75">
      <c r="A173" s="10"/>
      <c r="B173" s="57" t="s">
        <v>56</v>
      </c>
      <c r="C173" s="1"/>
      <c r="D173" s="1"/>
      <c r="E173" s="58" t="s">
        <v>253</v>
      </c>
      <c r="F173" s="1"/>
      <c r="G173" s="1"/>
      <c r="H173" s="48"/>
      <c r="I173" s="1"/>
      <c r="J173" s="48"/>
      <c r="K173" s="1"/>
      <c r="L173" s="1"/>
      <c r="M173" s="13"/>
      <c r="N173" s="2"/>
      <c r="O173" s="2"/>
      <c r="P173" s="2"/>
      <c r="Q173" s="2"/>
    </row>
    <row r="174" ht="12.75">
      <c r="A174" s="10"/>
      <c r="B174" s="57" t="s">
        <v>58</v>
      </c>
      <c r="C174" s="1"/>
      <c r="D174" s="1"/>
      <c r="E174" s="58" t="s">
        <v>254</v>
      </c>
      <c r="F174" s="1"/>
      <c r="G174" s="1"/>
      <c r="H174" s="48"/>
      <c r="I174" s="1"/>
      <c r="J174" s="48"/>
      <c r="K174" s="1"/>
      <c r="L174" s="1"/>
      <c r="M174" s="13"/>
      <c r="N174" s="2"/>
      <c r="O174" s="2"/>
      <c r="P174" s="2"/>
      <c r="Q174" s="2"/>
    </row>
    <row r="175" thickBot="1" ht="12.75">
      <c r="A175" s="10"/>
      <c r="B175" s="59" t="s">
        <v>60</v>
      </c>
      <c r="C175" s="30"/>
      <c r="D175" s="30"/>
      <c r="E175" s="60" t="s">
        <v>61</v>
      </c>
      <c r="F175" s="30"/>
      <c r="G175" s="30"/>
      <c r="H175" s="61"/>
      <c r="I175" s="30"/>
      <c r="J175" s="61"/>
      <c r="K175" s="30"/>
      <c r="L175" s="30"/>
      <c r="M175" s="13"/>
      <c r="N175" s="2"/>
      <c r="O175" s="2"/>
      <c r="P175" s="2"/>
      <c r="Q175" s="2"/>
    </row>
    <row r="176" thickTop="1" ht="12.75">
      <c r="A176" s="10"/>
      <c r="B176" s="49">
        <v>27</v>
      </c>
      <c r="C176" s="50" t="s">
        <v>255</v>
      </c>
      <c r="D176" s="50" t="s">
        <v>7</v>
      </c>
      <c r="E176" s="50" t="s">
        <v>256</v>
      </c>
      <c r="F176" s="50" t="s">
        <v>7</v>
      </c>
      <c r="G176" s="51" t="s">
        <v>87</v>
      </c>
      <c r="H176" s="62">
        <v>7</v>
      </c>
      <c r="I176" s="63">
        <v>0</v>
      </c>
      <c r="J176" s="64">
        <f>ROUND(H176*I176,2)</f>
        <v>0</v>
      </c>
      <c r="K176" s="65">
        <v>0.20999999999999999</v>
      </c>
      <c r="L176" s="66">
        <f>ROUND(J176*1.21,2)</f>
        <v>0</v>
      </c>
      <c r="M176" s="13"/>
      <c r="N176" s="2"/>
      <c r="O176" s="2"/>
      <c r="P176" s="2"/>
      <c r="Q176" s="41">
        <f>IF(ISNUMBER(K176),IF(H176&gt;0,IF(I176&gt;0,J176,0),0),0)</f>
        <v>0</v>
      </c>
      <c r="R176" s="9">
        <f>IF(ISNUMBER(K176)=FALSE,J176,0)</f>
        <v>0</v>
      </c>
    </row>
    <row r="177" ht="12.75">
      <c r="A177" s="10"/>
      <c r="B177" s="57" t="s">
        <v>54</v>
      </c>
      <c r="C177" s="1"/>
      <c r="D177" s="1"/>
      <c r="E177" s="58" t="s">
        <v>257</v>
      </c>
      <c r="F177" s="1"/>
      <c r="G177" s="1"/>
      <c r="H177" s="48"/>
      <c r="I177" s="1"/>
      <c r="J177" s="48"/>
      <c r="K177" s="1"/>
      <c r="L177" s="1"/>
      <c r="M177" s="13"/>
      <c r="N177" s="2"/>
      <c r="O177" s="2"/>
      <c r="P177" s="2"/>
      <c r="Q177" s="2"/>
    </row>
    <row r="178" ht="12.75">
      <c r="A178" s="10"/>
      <c r="B178" s="57" t="s">
        <v>56</v>
      </c>
      <c r="C178" s="1"/>
      <c r="D178" s="1"/>
      <c r="E178" s="58" t="s">
        <v>258</v>
      </c>
      <c r="F178" s="1"/>
      <c r="G178" s="1"/>
      <c r="H178" s="48"/>
      <c r="I178" s="1"/>
      <c r="J178" s="48"/>
      <c r="K178" s="1"/>
      <c r="L178" s="1"/>
      <c r="M178" s="13"/>
      <c r="N178" s="2"/>
      <c r="O178" s="2"/>
      <c r="P178" s="2"/>
      <c r="Q178" s="2"/>
    </row>
    <row r="179" ht="12.75">
      <c r="A179" s="10"/>
      <c r="B179" s="57" t="s">
        <v>58</v>
      </c>
      <c r="C179" s="1"/>
      <c r="D179" s="1"/>
      <c r="E179" s="58" t="s">
        <v>259</v>
      </c>
      <c r="F179" s="1"/>
      <c r="G179" s="1"/>
      <c r="H179" s="48"/>
      <c r="I179" s="1"/>
      <c r="J179" s="48"/>
      <c r="K179" s="1"/>
      <c r="L179" s="1"/>
      <c r="M179" s="13"/>
      <c r="N179" s="2"/>
      <c r="O179" s="2"/>
      <c r="P179" s="2"/>
      <c r="Q179" s="2"/>
    </row>
    <row r="180" thickBot="1" ht="12.75">
      <c r="A180" s="10"/>
      <c r="B180" s="59" t="s">
        <v>60</v>
      </c>
      <c r="C180" s="30"/>
      <c r="D180" s="30"/>
      <c r="E180" s="60" t="s">
        <v>61</v>
      </c>
      <c r="F180" s="30"/>
      <c r="G180" s="30"/>
      <c r="H180" s="61"/>
      <c r="I180" s="30"/>
      <c r="J180" s="61"/>
      <c r="K180" s="30"/>
      <c r="L180" s="30"/>
      <c r="M180" s="13"/>
      <c r="N180" s="2"/>
      <c r="O180" s="2"/>
      <c r="P180" s="2"/>
      <c r="Q180" s="2"/>
    </row>
    <row r="181" thickTop="1" ht="12.75">
      <c r="A181" s="10"/>
      <c r="B181" s="49">
        <v>28</v>
      </c>
      <c r="C181" s="50" t="s">
        <v>260</v>
      </c>
      <c r="D181" s="50" t="s">
        <v>7</v>
      </c>
      <c r="E181" s="50" t="s">
        <v>261</v>
      </c>
      <c r="F181" s="50" t="s">
        <v>7</v>
      </c>
      <c r="G181" s="51" t="s">
        <v>87</v>
      </c>
      <c r="H181" s="62">
        <v>7</v>
      </c>
      <c r="I181" s="63">
        <v>0</v>
      </c>
      <c r="J181" s="64">
        <f>ROUND(H181*I181,2)</f>
        <v>0</v>
      </c>
      <c r="K181" s="65">
        <v>0.20999999999999999</v>
      </c>
      <c r="L181" s="66">
        <f>ROUND(J181*1.21,2)</f>
        <v>0</v>
      </c>
      <c r="M181" s="13"/>
      <c r="N181" s="2"/>
      <c r="O181" s="2"/>
      <c r="P181" s="2"/>
      <c r="Q181" s="41">
        <f>IF(ISNUMBER(K181),IF(H181&gt;0,IF(I181&gt;0,J181,0),0),0)</f>
        <v>0</v>
      </c>
      <c r="R181" s="9">
        <f>IF(ISNUMBER(K181)=FALSE,J181,0)</f>
        <v>0</v>
      </c>
    </row>
    <row r="182" ht="12.75">
      <c r="A182" s="10"/>
      <c r="B182" s="57" t="s">
        <v>54</v>
      </c>
      <c r="C182" s="1"/>
      <c r="D182" s="1"/>
      <c r="E182" s="58" t="s">
        <v>262</v>
      </c>
      <c r="F182" s="1"/>
      <c r="G182" s="1"/>
      <c r="H182" s="48"/>
      <c r="I182" s="1"/>
      <c r="J182" s="48"/>
      <c r="K182" s="1"/>
      <c r="L182" s="1"/>
      <c r="M182" s="13"/>
      <c r="N182" s="2"/>
      <c r="O182" s="2"/>
      <c r="P182" s="2"/>
      <c r="Q182" s="2"/>
    </row>
    <row r="183" ht="12.75">
      <c r="A183" s="10"/>
      <c r="B183" s="57" t="s">
        <v>56</v>
      </c>
      <c r="C183" s="1"/>
      <c r="D183" s="1"/>
      <c r="E183" s="58" t="s">
        <v>258</v>
      </c>
      <c r="F183" s="1"/>
      <c r="G183" s="1"/>
      <c r="H183" s="48"/>
      <c r="I183" s="1"/>
      <c r="J183" s="48"/>
      <c r="K183" s="1"/>
      <c r="L183" s="1"/>
      <c r="M183" s="13"/>
      <c r="N183" s="2"/>
      <c r="O183" s="2"/>
      <c r="P183" s="2"/>
      <c r="Q183" s="2"/>
    </row>
    <row r="184" ht="12.75">
      <c r="A184" s="10"/>
      <c r="B184" s="57" t="s">
        <v>58</v>
      </c>
      <c r="C184" s="1"/>
      <c r="D184" s="1"/>
      <c r="E184" s="58" t="s">
        <v>263</v>
      </c>
      <c r="F184" s="1"/>
      <c r="G184" s="1"/>
      <c r="H184" s="48"/>
      <c r="I184" s="1"/>
      <c r="J184" s="48"/>
      <c r="K184" s="1"/>
      <c r="L184" s="1"/>
      <c r="M184" s="13"/>
      <c r="N184" s="2"/>
      <c r="O184" s="2"/>
      <c r="P184" s="2"/>
      <c r="Q184" s="2"/>
    </row>
    <row r="185" thickBot="1" ht="12.75">
      <c r="A185" s="10"/>
      <c r="B185" s="59" t="s">
        <v>60</v>
      </c>
      <c r="C185" s="30"/>
      <c r="D185" s="30"/>
      <c r="E185" s="60" t="s">
        <v>61</v>
      </c>
      <c r="F185" s="30"/>
      <c r="G185" s="30"/>
      <c r="H185" s="61"/>
      <c r="I185" s="30"/>
      <c r="J185" s="61"/>
      <c r="K185" s="30"/>
      <c r="L185" s="30"/>
      <c r="M185" s="13"/>
      <c r="N185" s="2"/>
      <c r="O185" s="2"/>
      <c r="P185" s="2"/>
      <c r="Q185" s="2"/>
    </row>
    <row r="186" thickTop="1" ht="12.75">
      <c r="A186" s="10"/>
      <c r="B186" s="49">
        <v>29</v>
      </c>
      <c r="C186" s="50" t="s">
        <v>264</v>
      </c>
      <c r="D186" s="50" t="s">
        <v>7</v>
      </c>
      <c r="E186" s="50" t="s">
        <v>265</v>
      </c>
      <c r="F186" s="50" t="s">
        <v>7</v>
      </c>
      <c r="G186" s="51" t="s">
        <v>87</v>
      </c>
      <c r="H186" s="62">
        <v>2</v>
      </c>
      <c r="I186" s="63">
        <v>0</v>
      </c>
      <c r="J186" s="64">
        <f>ROUND(H186*I186,2)</f>
        <v>0</v>
      </c>
      <c r="K186" s="65">
        <v>0.20999999999999999</v>
      </c>
      <c r="L186" s="66">
        <f>ROUND(J186*1.21,2)</f>
        <v>0</v>
      </c>
      <c r="M186" s="13"/>
      <c r="N186" s="2"/>
      <c r="O186" s="2"/>
      <c r="P186" s="2"/>
      <c r="Q186" s="41">
        <f>IF(ISNUMBER(K186),IF(H186&gt;0,IF(I186&gt;0,J186,0),0),0)</f>
        <v>0</v>
      </c>
      <c r="R186" s="9">
        <f>IF(ISNUMBER(K186)=FALSE,J186,0)</f>
        <v>0</v>
      </c>
    </row>
    <row r="187" ht="12.75">
      <c r="A187" s="10"/>
      <c r="B187" s="57" t="s">
        <v>54</v>
      </c>
      <c r="C187" s="1"/>
      <c r="D187" s="1"/>
      <c r="E187" s="58" t="s">
        <v>266</v>
      </c>
      <c r="F187" s="1"/>
      <c r="G187" s="1"/>
      <c r="H187" s="48"/>
      <c r="I187" s="1"/>
      <c r="J187" s="48"/>
      <c r="K187" s="1"/>
      <c r="L187" s="1"/>
      <c r="M187" s="13"/>
      <c r="N187" s="2"/>
      <c r="O187" s="2"/>
      <c r="P187" s="2"/>
      <c r="Q187" s="2"/>
    </row>
    <row r="188" ht="12.75">
      <c r="A188" s="10"/>
      <c r="B188" s="57" t="s">
        <v>56</v>
      </c>
      <c r="C188" s="1"/>
      <c r="D188" s="1"/>
      <c r="E188" s="58" t="s">
        <v>240</v>
      </c>
      <c r="F188" s="1"/>
      <c r="G188" s="1"/>
      <c r="H188" s="48"/>
      <c r="I188" s="1"/>
      <c r="J188" s="48"/>
      <c r="K188" s="1"/>
      <c r="L188" s="1"/>
      <c r="M188" s="13"/>
      <c r="N188" s="2"/>
      <c r="O188" s="2"/>
      <c r="P188" s="2"/>
      <c r="Q188" s="2"/>
    </row>
    <row r="189" ht="12.75">
      <c r="A189" s="10"/>
      <c r="B189" s="57" t="s">
        <v>58</v>
      </c>
      <c r="C189" s="1"/>
      <c r="D189" s="1"/>
      <c r="E189" s="58" t="s">
        <v>267</v>
      </c>
      <c r="F189" s="1"/>
      <c r="G189" s="1"/>
      <c r="H189" s="48"/>
      <c r="I189" s="1"/>
      <c r="J189" s="48"/>
      <c r="K189" s="1"/>
      <c r="L189" s="1"/>
      <c r="M189" s="13"/>
      <c r="N189" s="2"/>
      <c r="O189" s="2"/>
      <c r="P189" s="2"/>
      <c r="Q189" s="2"/>
    </row>
    <row r="190" thickBot="1" ht="12.75">
      <c r="A190" s="10"/>
      <c r="B190" s="59" t="s">
        <v>60</v>
      </c>
      <c r="C190" s="30"/>
      <c r="D190" s="30"/>
      <c r="E190" s="60" t="s">
        <v>61</v>
      </c>
      <c r="F190" s="30"/>
      <c r="G190" s="30"/>
      <c r="H190" s="61"/>
      <c r="I190" s="30"/>
      <c r="J190" s="61"/>
      <c r="K190" s="30"/>
      <c r="L190" s="30"/>
      <c r="M190" s="13"/>
      <c r="N190" s="2"/>
      <c r="O190" s="2"/>
      <c r="P190" s="2"/>
      <c r="Q190" s="2"/>
    </row>
    <row r="191" thickTop="1" ht="12.75">
      <c r="A191" s="10"/>
      <c r="B191" s="49">
        <v>30</v>
      </c>
      <c r="C191" s="50" t="s">
        <v>268</v>
      </c>
      <c r="D191" s="50" t="s">
        <v>7</v>
      </c>
      <c r="E191" s="50" t="s">
        <v>269</v>
      </c>
      <c r="F191" s="50" t="s">
        <v>7</v>
      </c>
      <c r="G191" s="51" t="s">
        <v>87</v>
      </c>
      <c r="H191" s="62">
        <v>3</v>
      </c>
      <c r="I191" s="63">
        <v>0</v>
      </c>
      <c r="J191" s="64">
        <f>ROUND(H191*I191,2)</f>
        <v>0</v>
      </c>
      <c r="K191" s="65">
        <v>0.20999999999999999</v>
      </c>
      <c r="L191" s="66">
        <f>ROUND(J191*1.21,2)</f>
        <v>0</v>
      </c>
      <c r="M191" s="13"/>
      <c r="N191" s="2"/>
      <c r="O191" s="2"/>
      <c r="P191" s="2"/>
      <c r="Q191" s="41">
        <f>IF(ISNUMBER(K191),IF(H191&gt;0,IF(I191&gt;0,J191,0),0),0)</f>
        <v>0</v>
      </c>
      <c r="R191" s="9">
        <f>IF(ISNUMBER(K191)=FALSE,J191,0)</f>
        <v>0</v>
      </c>
    </row>
    <row r="192" ht="12.75">
      <c r="A192" s="10"/>
      <c r="B192" s="57" t="s">
        <v>54</v>
      </c>
      <c r="C192" s="1"/>
      <c r="D192" s="1"/>
      <c r="E192" s="58" t="s">
        <v>270</v>
      </c>
      <c r="F192" s="1"/>
      <c r="G192" s="1"/>
      <c r="H192" s="48"/>
      <c r="I192" s="1"/>
      <c r="J192" s="48"/>
      <c r="K192" s="1"/>
      <c r="L192" s="1"/>
      <c r="M192" s="13"/>
      <c r="N192" s="2"/>
      <c r="O192" s="2"/>
      <c r="P192" s="2"/>
      <c r="Q192" s="2"/>
    </row>
    <row r="193" ht="12.75">
      <c r="A193" s="10"/>
      <c r="B193" s="57" t="s">
        <v>56</v>
      </c>
      <c r="C193" s="1"/>
      <c r="D193" s="1"/>
      <c r="E193" s="58" t="s">
        <v>245</v>
      </c>
      <c r="F193" s="1"/>
      <c r="G193" s="1"/>
      <c r="H193" s="48"/>
      <c r="I193" s="1"/>
      <c r="J193" s="48"/>
      <c r="K193" s="1"/>
      <c r="L193" s="1"/>
      <c r="M193" s="13"/>
      <c r="N193" s="2"/>
      <c r="O193" s="2"/>
      <c r="P193" s="2"/>
      <c r="Q193" s="2"/>
    </row>
    <row r="194" ht="12.75">
      <c r="A194" s="10"/>
      <c r="B194" s="57" t="s">
        <v>58</v>
      </c>
      <c r="C194" s="1"/>
      <c r="D194" s="1"/>
      <c r="E194" s="58" t="s">
        <v>271</v>
      </c>
      <c r="F194" s="1"/>
      <c r="G194" s="1"/>
      <c r="H194" s="48"/>
      <c r="I194" s="1"/>
      <c r="J194" s="48"/>
      <c r="K194" s="1"/>
      <c r="L194" s="1"/>
      <c r="M194" s="13"/>
      <c r="N194" s="2"/>
      <c r="O194" s="2"/>
      <c r="P194" s="2"/>
      <c r="Q194" s="2"/>
    </row>
    <row r="195" thickBot="1" ht="12.75">
      <c r="A195" s="10"/>
      <c r="B195" s="59" t="s">
        <v>60</v>
      </c>
      <c r="C195" s="30"/>
      <c r="D195" s="30"/>
      <c r="E195" s="60" t="s">
        <v>61</v>
      </c>
      <c r="F195" s="30"/>
      <c r="G195" s="30"/>
      <c r="H195" s="61"/>
      <c r="I195" s="30"/>
      <c r="J195" s="61"/>
      <c r="K195" s="30"/>
      <c r="L195" s="30"/>
      <c r="M195" s="13"/>
      <c r="N195" s="2"/>
      <c r="O195" s="2"/>
      <c r="P195" s="2"/>
      <c r="Q195" s="2"/>
    </row>
    <row r="196" thickTop="1" ht="12.75">
      <c r="A196" s="10"/>
      <c r="B196" s="49">
        <v>31</v>
      </c>
      <c r="C196" s="50" t="s">
        <v>272</v>
      </c>
      <c r="D196" s="50" t="s">
        <v>7</v>
      </c>
      <c r="E196" s="50" t="s">
        <v>273</v>
      </c>
      <c r="F196" s="50" t="s">
        <v>7</v>
      </c>
      <c r="G196" s="51" t="s">
        <v>87</v>
      </c>
      <c r="H196" s="62">
        <v>3</v>
      </c>
      <c r="I196" s="63">
        <v>0</v>
      </c>
      <c r="J196" s="64">
        <f>ROUND(H196*I196,2)</f>
        <v>0</v>
      </c>
      <c r="K196" s="65">
        <v>0.20999999999999999</v>
      </c>
      <c r="L196" s="66">
        <f>ROUND(J196*1.21,2)</f>
        <v>0</v>
      </c>
      <c r="M196" s="13"/>
      <c r="N196" s="2"/>
      <c r="O196" s="2"/>
      <c r="P196" s="2"/>
      <c r="Q196" s="41">
        <f>IF(ISNUMBER(K196),IF(H196&gt;0,IF(I196&gt;0,J196,0),0),0)</f>
        <v>0</v>
      </c>
      <c r="R196" s="9">
        <f>IF(ISNUMBER(K196)=FALSE,J196,0)</f>
        <v>0</v>
      </c>
    </row>
    <row r="197" ht="12.75">
      <c r="A197" s="10"/>
      <c r="B197" s="57" t="s">
        <v>54</v>
      </c>
      <c r="C197" s="1"/>
      <c r="D197" s="1"/>
      <c r="E197" s="58" t="s">
        <v>274</v>
      </c>
      <c r="F197" s="1"/>
      <c r="G197" s="1"/>
      <c r="H197" s="48"/>
      <c r="I197" s="1"/>
      <c r="J197" s="48"/>
      <c r="K197" s="1"/>
      <c r="L197" s="1"/>
      <c r="M197" s="13"/>
      <c r="N197" s="2"/>
      <c r="O197" s="2"/>
      <c r="P197" s="2"/>
      <c r="Q197" s="2"/>
    </row>
    <row r="198" ht="12.75">
      <c r="A198" s="10"/>
      <c r="B198" s="57" t="s">
        <v>56</v>
      </c>
      <c r="C198" s="1"/>
      <c r="D198" s="1"/>
      <c r="E198" s="58" t="s">
        <v>245</v>
      </c>
      <c r="F198" s="1"/>
      <c r="G198" s="1"/>
      <c r="H198" s="48"/>
      <c r="I198" s="1"/>
      <c r="J198" s="48"/>
      <c r="K198" s="1"/>
      <c r="L198" s="1"/>
      <c r="M198" s="13"/>
      <c r="N198" s="2"/>
      <c r="O198" s="2"/>
      <c r="P198" s="2"/>
      <c r="Q198" s="2"/>
    </row>
    <row r="199" ht="12.75">
      <c r="A199" s="10"/>
      <c r="B199" s="57" t="s">
        <v>58</v>
      </c>
      <c r="C199" s="1"/>
      <c r="D199" s="1"/>
      <c r="E199" s="58" t="s">
        <v>263</v>
      </c>
      <c r="F199" s="1"/>
      <c r="G199" s="1"/>
      <c r="H199" s="48"/>
      <c r="I199" s="1"/>
      <c r="J199" s="48"/>
      <c r="K199" s="1"/>
      <c r="L199" s="1"/>
      <c r="M199" s="13"/>
      <c r="N199" s="2"/>
      <c r="O199" s="2"/>
      <c r="P199" s="2"/>
      <c r="Q199" s="2"/>
    </row>
    <row r="200" thickBot="1" ht="12.75">
      <c r="A200" s="10"/>
      <c r="B200" s="59" t="s">
        <v>60</v>
      </c>
      <c r="C200" s="30"/>
      <c r="D200" s="30"/>
      <c r="E200" s="60" t="s">
        <v>61</v>
      </c>
      <c r="F200" s="30"/>
      <c r="G200" s="30"/>
      <c r="H200" s="61"/>
      <c r="I200" s="30"/>
      <c r="J200" s="61"/>
      <c r="K200" s="30"/>
      <c r="L200" s="30"/>
      <c r="M200" s="13"/>
      <c r="N200" s="2"/>
      <c r="O200" s="2"/>
      <c r="P200" s="2"/>
      <c r="Q200" s="2"/>
    </row>
    <row r="201" thickTop="1" ht="12.75">
      <c r="A201" s="10"/>
      <c r="B201" s="49">
        <v>32</v>
      </c>
      <c r="C201" s="50" t="s">
        <v>131</v>
      </c>
      <c r="D201" s="50" t="s">
        <v>7</v>
      </c>
      <c r="E201" s="50" t="s">
        <v>132</v>
      </c>
      <c r="F201" s="50" t="s">
        <v>7</v>
      </c>
      <c r="G201" s="51" t="s">
        <v>111</v>
      </c>
      <c r="H201" s="62">
        <v>4.3150000000000004</v>
      </c>
      <c r="I201" s="63">
        <v>0</v>
      </c>
      <c r="J201" s="64">
        <f>ROUND(H201*I201,2)</f>
        <v>0</v>
      </c>
      <c r="K201" s="65">
        <v>0.20999999999999999</v>
      </c>
      <c r="L201" s="66">
        <f>ROUND(J201*1.21,2)</f>
        <v>0</v>
      </c>
      <c r="M201" s="13"/>
      <c r="N201" s="2"/>
      <c r="O201" s="2"/>
      <c r="P201" s="2"/>
      <c r="Q201" s="41">
        <f>IF(ISNUMBER(K201),IF(H201&gt;0,IF(I201&gt;0,J201,0),0),0)</f>
        <v>0</v>
      </c>
      <c r="R201" s="9">
        <f>IF(ISNUMBER(K201)=FALSE,J201,0)</f>
        <v>0</v>
      </c>
    </row>
    <row r="202" ht="12.75">
      <c r="A202" s="10"/>
      <c r="B202" s="57" t="s">
        <v>54</v>
      </c>
      <c r="C202" s="1"/>
      <c r="D202" s="1"/>
      <c r="E202" s="58" t="s">
        <v>133</v>
      </c>
      <c r="F202" s="1"/>
      <c r="G202" s="1"/>
      <c r="H202" s="48"/>
      <c r="I202" s="1"/>
      <c r="J202" s="48"/>
      <c r="K202" s="1"/>
      <c r="L202" s="1"/>
      <c r="M202" s="13"/>
      <c r="N202" s="2"/>
      <c r="O202" s="2"/>
      <c r="P202" s="2"/>
      <c r="Q202" s="2"/>
    </row>
    <row r="203" ht="12.75">
      <c r="A203" s="10"/>
      <c r="B203" s="57" t="s">
        <v>56</v>
      </c>
      <c r="C203" s="1"/>
      <c r="D203" s="1"/>
      <c r="E203" s="58" t="s">
        <v>275</v>
      </c>
      <c r="F203" s="1"/>
      <c r="G203" s="1"/>
      <c r="H203" s="48"/>
      <c r="I203" s="1"/>
      <c r="J203" s="48"/>
      <c r="K203" s="1"/>
      <c r="L203" s="1"/>
      <c r="M203" s="13"/>
      <c r="N203" s="2"/>
      <c r="O203" s="2"/>
      <c r="P203" s="2"/>
      <c r="Q203" s="2"/>
    </row>
    <row r="204" ht="12.75">
      <c r="A204" s="10"/>
      <c r="B204" s="57" t="s">
        <v>58</v>
      </c>
      <c r="C204" s="1"/>
      <c r="D204" s="1"/>
      <c r="E204" s="58" t="s">
        <v>135</v>
      </c>
      <c r="F204" s="1"/>
      <c r="G204" s="1"/>
      <c r="H204" s="48"/>
      <c r="I204" s="1"/>
      <c r="J204" s="48"/>
      <c r="K204" s="1"/>
      <c r="L204" s="1"/>
      <c r="M204" s="13"/>
      <c r="N204" s="2"/>
      <c r="O204" s="2"/>
      <c r="P204" s="2"/>
      <c r="Q204" s="2"/>
    </row>
    <row r="205" thickBot="1" ht="12.75">
      <c r="A205" s="10"/>
      <c r="B205" s="59" t="s">
        <v>60</v>
      </c>
      <c r="C205" s="30"/>
      <c r="D205" s="30"/>
      <c r="E205" s="60" t="s">
        <v>61</v>
      </c>
      <c r="F205" s="30"/>
      <c r="G205" s="30"/>
      <c r="H205" s="61"/>
      <c r="I205" s="30"/>
      <c r="J205" s="61"/>
      <c r="K205" s="30"/>
      <c r="L205" s="30"/>
      <c r="M205" s="13"/>
      <c r="N205" s="2"/>
      <c r="O205" s="2"/>
      <c r="P205" s="2"/>
      <c r="Q205" s="2"/>
    </row>
    <row r="206" thickTop="1" ht="12.75">
      <c r="A206" s="10"/>
      <c r="B206" s="49">
        <v>33</v>
      </c>
      <c r="C206" s="50" t="s">
        <v>136</v>
      </c>
      <c r="D206" s="50" t="s">
        <v>7</v>
      </c>
      <c r="E206" s="50" t="s">
        <v>137</v>
      </c>
      <c r="F206" s="50" t="s">
        <v>7</v>
      </c>
      <c r="G206" s="51" t="s">
        <v>111</v>
      </c>
      <c r="H206" s="62">
        <v>4.3150000000000004</v>
      </c>
      <c r="I206" s="63">
        <v>0</v>
      </c>
      <c r="J206" s="64">
        <f>ROUND(H206*I206,2)</f>
        <v>0</v>
      </c>
      <c r="K206" s="65">
        <v>0.20999999999999999</v>
      </c>
      <c r="L206" s="66">
        <f>ROUND(J206*1.21,2)</f>
        <v>0</v>
      </c>
      <c r="M206" s="13"/>
      <c r="N206" s="2"/>
      <c r="O206" s="2"/>
      <c r="P206" s="2"/>
      <c r="Q206" s="41">
        <f>IF(ISNUMBER(K206),IF(H206&gt;0,IF(I206&gt;0,J206,0),0),0)</f>
        <v>0</v>
      </c>
      <c r="R206" s="9">
        <f>IF(ISNUMBER(K206)=FALSE,J206,0)</f>
        <v>0</v>
      </c>
    </row>
    <row r="207" ht="12.75">
      <c r="A207" s="10"/>
      <c r="B207" s="57" t="s">
        <v>54</v>
      </c>
      <c r="C207" s="1"/>
      <c r="D207" s="1"/>
      <c r="E207" s="58" t="s">
        <v>138</v>
      </c>
      <c r="F207" s="1"/>
      <c r="G207" s="1"/>
      <c r="H207" s="48"/>
      <c r="I207" s="1"/>
      <c r="J207" s="48"/>
      <c r="K207" s="1"/>
      <c r="L207" s="1"/>
      <c r="M207" s="13"/>
      <c r="N207" s="2"/>
      <c r="O207" s="2"/>
      <c r="P207" s="2"/>
      <c r="Q207" s="2"/>
    </row>
    <row r="208" ht="12.75">
      <c r="A208" s="10"/>
      <c r="B208" s="57" t="s">
        <v>56</v>
      </c>
      <c r="C208" s="1"/>
      <c r="D208" s="1"/>
      <c r="E208" s="58" t="s">
        <v>275</v>
      </c>
      <c r="F208" s="1"/>
      <c r="G208" s="1"/>
      <c r="H208" s="48"/>
      <c r="I208" s="1"/>
      <c r="J208" s="48"/>
      <c r="K208" s="1"/>
      <c r="L208" s="1"/>
      <c r="M208" s="13"/>
      <c r="N208" s="2"/>
      <c r="O208" s="2"/>
      <c r="P208" s="2"/>
      <c r="Q208" s="2"/>
    </row>
    <row r="209" ht="12.75">
      <c r="A209" s="10"/>
      <c r="B209" s="57" t="s">
        <v>58</v>
      </c>
      <c r="C209" s="1"/>
      <c r="D209" s="1"/>
      <c r="E209" s="58" t="s">
        <v>135</v>
      </c>
      <c r="F209" s="1"/>
      <c r="G209" s="1"/>
      <c r="H209" s="48"/>
      <c r="I209" s="1"/>
      <c r="J209" s="48"/>
      <c r="K209" s="1"/>
      <c r="L209" s="1"/>
      <c r="M209" s="13"/>
      <c r="N209" s="2"/>
      <c r="O209" s="2"/>
      <c r="P209" s="2"/>
      <c r="Q209" s="2"/>
    </row>
    <row r="210" thickBot="1" ht="12.75">
      <c r="A210" s="10"/>
      <c r="B210" s="59" t="s">
        <v>60</v>
      </c>
      <c r="C210" s="30"/>
      <c r="D210" s="30"/>
      <c r="E210" s="60" t="s">
        <v>61</v>
      </c>
      <c r="F210" s="30"/>
      <c r="G210" s="30"/>
      <c r="H210" s="61"/>
      <c r="I210" s="30"/>
      <c r="J210" s="61"/>
      <c r="K210" s="30"/>
      <c r="L210" s="30"/>
      <c r="M210" s="13"/>
      <c r="N210" s="2"/>
      <c r="O210" s="2"/>
      <c r="P210" s="2"/>
      <c r="Q210" s="2"/>
    </row>
    <row r="211" thickTop="1" ht="12.75">
      <c r="A211" s="10"/>
      <c r="B211" s="49">
        <v>34</v>
      </c>
      <c r="C211" s="50" t="s">
        <v>276</v>
      </c>
      <c r="D211" s="50"/>
      <c r="E211" s="50" t="s">
        <v>277</v>
      </c>
      <c r="F211" s="50" t="s">
        <v>7</v>
      </c>
      <c r="G211" s="51" t="s">
        <v>87</v>
      </c>
      <c r="H211" s="62">
        <v>1</v>
      </c>
      <c r="I211" s="63">
        <v>0</v>
      </c>
      <c r="J211" s="64">
        <f>ROUND(H211*I211,2)</f>
        <v>0</v>
      </c>
      <c r="K211" s="65">
        <v>0.20999999999999999</v>
      </c>
      <c r="L211" s="66">
        <f>ROUND(J211*1.21,2)</f>
        <v>0</v>
      </c>
      <c r="M211" s="13"/>
      <c r="N211" s="2"/>
      <c r="O211" s="2"/>
      <c r="P211" s="2"/>
      <c r="Q211" s="41">
        <f>IF(ISNUMBER(K211),IF(H211&gt;0,IF(I211&gt;0,J211,0),0),0)</f>
        <v>0</v>
      </c>
      <c r="R211" s="9">
        <f>IF(ISNUMBER(K211)=FALSE,J211,0)</f>
        <v>0</v>
      </c>
    </row>
    <row r="212" ht="12.75">
      <c r="A212" s="10"/>
      <c r="B212" s="57" t="s">
        <v>54</v>
      </c>
      <c r="C212" s="1"/>
      <c r="D212" s="1"/>
      <c r="E212" s="58" t="s">
        <v>278</v>
      </c>
      <c r="F212" s="1"/>
      <c r="G212" s="1"/>
      <c r="H212" s="48"/>
      <c r="I212" s="1"/>
      <c r="J212" s="48"/>
      <c r="K212" s="1"/>
      <c r="L212" s="1"/>
      <c r="M212" s="13"/>
      <c r="N212" s="2"/>
      <c r="O212" s="2"/>
      <c r="P212" s="2"/>
      <c r="Q212" s="2"/>
    </row>
    <row r="213" ht="12.75">
      <c r="A213" s="10"/>
      <c r="B213" s="57" t="s">
        <v>56</v>
      </c>
      <c r="C213" s="1"/>
      <c r="D213" s="1"/>
      <c r="E213" s="58" t="s">
        <v>57</v>
      </c>
      <c r="F213" s="1"/>
      <c r="G213" s="1"/>
      <c r="H213" s="48"/>
      <c r="I213" s="1"/>
      <c r="J213" s="48"/>
      <c r="K213" s="1"/>
      <c r="L213" s="1"/>
      <c r="M213" s="13"/>
      <c r="N213" s="2"/>
      <c r="O213" s="2"/>
      <c r="P213" s="2"/>
      <c r="Q213" s="2"/>
    </row>
    <row r="214" ht="12.75">
      <c r="A214" s="10"/>
      <c r="B214" s="57" t="s">
        <v>58</v>
      </c>
      <c r="C214" s="1"/>
      <c r="D214" s="1"/>
      <c r="E214" s="58" t="s">
        <v>279</v>
      </c>
      <c r="F214" s="1"/>
      <c r="G214" s="1"/>
      <c r="H214" s="48"/>
      <c r="I214" s="1"/>
      <c r="J214" s="48"/>
      <c r="K214" s="1"/>
      <c r="L214" s="1"/>
      <c r="M214" s="13"/>
      <c r="N214" s="2"/>
      <c r="O214" s="2"/>
      <c r="P214" s="2"/>
      <c r="Q214" s="2"/>
    </row>
    <row r="215" thickBot="1" ht="12.75">
      <c r="A215" s="10"/>
      <c r="B215" s="59" t="s">
        <v>60</v>
      </c>
      <c r="C215" s="30"/>
      <c r="D215" s="30"/>
      <c r="E215" s="60" t="s">
        <v>61</v>
      </c>
      <c r="F215" s="30"/>
      <c r="G215" s="30"/>
      <c r="H215" s="61"/>
      <c r="I215" s="30"/>
      <c r="J215" s="61"/>
      <c r="K215" s="30"/>
      <c r="L215" s="30"/>
      <c r="M215" s="13"/>
      <c r="N215" s="2"/>
      <c r="O215" s="2"/>
      <c r="P215" s="2"/>
      <c r="Q215" s="2"/>
    </row>
    <row r="216" thickTop="1" ht="12.75">
      <c r="A216" s="10"/>
      <c r="B216" s="49">
        <v>35</v>
      </c>
      <c r="C216" s="50" t="s">
        <v>139</v>
      </c>
      <c r="D216" s="50"/>
      <c r="E216" s="50" t="s">
        <v>140</v>
      </c>
      <c r="F216" s="50" t="s">
        <v>7</v>
      </c>
      <c r="G216" s="51" t="s">
        <v>141</v>
      </c>
      <c r="H216" s="62">
        <v>15.699999999999999</v>
      </c>
      <c r="I216" s="63">
        <v>0</v>
      </c>
      <c r="J216" s="64">
        <f>ROUND(H216*I216,2)</f>
        <v>0</v>
      </c>
      <c r="K216" s="65">
        <v>0.20999999999999999</v>
      </c>
      <c r="L216" s="66">
        <f>ROUND(J216*1.21,2)</f>
        <v>0</v>
      </c>
      <c r="M216" s="13"/>
      <c r="N216" s="2"/>
      <c r="O216" s="2"/>
      <c r="P216" s="2"/>
      <c r="Q216" s="41">
        <f>IF(ISNUMBER(K216),IF(H216&gt;0,IF(I216&gt;0,J216,0),0),0)</f>
        <v>0</v>
      </c>
      <c r="R216" s="9">
        <f>IF(ISNUMBER(K216)=FALSE,J216,0)</f>
        <v>0</v>
      </c>
    </row>
    <row r="217" ht="12.75">
      <c r="A217" s="10"/>
      <c r="B217" s="57" t="s">
        <v>54</v>
      </c>
      <c r="C217" s="1"/>
      <c r="D217" s="1"/>
      <c r="E217" s="58" t="s">
        <v>142</v>
      </c>
      <c r="F217" s="1"/>
      <c r="G217" s="1"/>
      <c r="H217" s="48"/>
      <c r="I217" s="1"/>
      <c r="J217" s="48"/>
      <c r="K217" s="1"/>
      <c r="L217" s="1"/>
      <c r="M217" s="13"/>
      <c r="N217" s="2"/>
      <c r="O217" s="2"/>
      <c r="P217" s="2"/>
      <c r="Q217" s="2"/>
    </row>
    <row r="218" ht="12.75">
      <c r="A218" s="10"/>
      <c r="B218" s="57" t="s">
        <v>56</v>
      </c>
      <c r="C218" s="1"/>
      <c r="D218" s="1"/>
      <c r="E218" s="58" t="s">
        <v>280</v>
      </c>
      <c r="F218" s="1"/>
      <c r="G218" s="1"/>
      <c r="H218" s="48"/>
      <c r="I218" s="1"/>
      <c r="J218" s="48"/>
      <c r="K218" s="1"/>
      <c r="L218" s="1"/>
      <c r="M218" s="13"/>
      <c r="N218" s="2"/>
      <c r="O218" s="2"/>
      <c r="P218" s="2"/>
      <c r="Q218" s="2"/>
    </row>
    <row r="219" ht="12.75">
      <c r="A219" s="10"/>
      <c r="B219" s="57" t="s">
        <v>58</v>
      </c>
      <c r="C219" s="1"/>
      <c r="D219" s="1"/>
      <c r="E219" s="58" t="s">
        <v>144</v>
      </c>
      <c r="F219" s="1"/>
      <c r="G219" s="1"/>
      <c r="H219" s="48"/>
      <c r="I219" s="1"/>
      <c r="J219" s="48"/>
      <c r="K219" s="1"/>
      <c r="L219" s="1"/>
      <c r="M219" s="13"/>
      <c r="N219" s="2"/>
      <c r="O219" s="2"/>
      <c r="P219" s="2"/>
      <c r="Q219" s="2"/>
    </row>
    <row r="220" thickBot="1" ht="12.75">
      <c r="A220" s="10"/>
      <c r="B220" s="59" t="s">
        <v>60</v>
      </c>
      <c r="C220" s="30"/>
      <c r="D220" s="30"/>
      <c r="E220" s="60" t="s">
        <v>61</v>
      </c>
      <c r="F220" s="30"/>
      <c r="G220" s="30"/>
      <c r="H220" s="61"/>
      <c r="I220" s="30"/>
      <c r="J220" s="61"/>
      <c r="K220" s="30"/>
      <c r="L220" s="30"/>
      <c r="M220" s="13"/>
      <c r="N220" s="2"/>
      <c r="O220" s="2"/>
      <c r="P220" s="2"/>
      <c r="Q220" s="2"/>
    </row>
    <row r="221" thickTop="1" ht="12.75">
      <c r="A221" s="10"/>
      <c r="B221" s="49">
        <v>36</v>
      </c>
      <c r="C221" s="50" t="s">
        <v>145</v>
      </c>
      <c r="D221" s="50"/>
      <c r="E221" s="50" t="s">
        <v>146</v>
      </c>
      <c r="F221" s="50" t="s">
        <v>7</v>
      </c>
      <c r="G221" s="51" t="s">
        <v>104</v>
      </c>
      <c r="H221" s="62">
        <v>0.025000000000000001</v>
      </c>
      <c r="I221" s="63">
        <v>0</v>
      </c>
      <c r="J221" s="64">
        <f>ROUND(H221*I221,2)</f>
        <v>0</v>
      </c>
      <c r="K221" s="65">
        <v>0.20999999999999999</v>
      </c>
      <c r="L221" s="66">
        <f>ROUND(J221*1.21,2)</f>
        <v>0</v>
      </c>
      <c r="M221" s="13"/>
      <c r="N221" s="2"/>
      <c r="O221" s="2"/>
      <c r="P221" s="2"/>
      <c r="Q221" s="41">
        <f>IF(ISNUMBER(K221),IF(H221&gt;0,IF(I221&gt;0,J221,0),0),0)</f>
        <v>0</v>
      </c>
      <c r="R221" s="9">
        <f>IF(ISNUMBER(K221)=FALSE,J221,0)</f>
        <v>0</v>
      </c>
    </row>
    <row r="222" ht="12.75">
      <c r="A222" s="10"/>
      <c r="B222" s="57" t="s">
        <v>54</v>
      </c>
      <c r="C222" s="1"/>
      <c r="D222" s="1"/>
      <c r="E222" s="58" t="s">
        <v>147</v>
      </c>
      <c r="F222" s="1"/>
      <c r="G222" s="1"/>
      <c r="H222" s="48"/>
      <c r="I222" s="1"/>
      <c r="J222" s="48"/>
      <c r="K222" s="1"/>
      <c r="L222" s="1"/>
      <c r="M222" s="13"/>
      <c r="N222" s="2"/>
      <c r="O222" s="2"/>
      <c r="P222" s="2"/>
      <c r="Q222" s="2"/>
    </row>
    <row r="223" ht="12.75">
      <c r="A223" s="10"/>
      <c r="B223" s="57" t="s">
        <v>56</v>
      </c>
      <c r="C223" s="1"/>
      <c r="D223" s="1"/>
      <c r="E223" s="58" t="s">
        <v>281</v>
      </c>
      <c r="F223" s="1"/>
      <c r="G223" s="1"/>
      <c r="H223" s="48"/>
      <c r="I223" s="1"/>
      <c r="J223" s="48"/>
      <c r="K223" s="1"/>
      <c r="L223" s="1"/>
      <c r="M223" s="13"/>
      <c r="N223" s="2"/>
      <c r="O223" s="2"/>
      <c r="P223" s="2"/>
      <c r="Q223" s="2"/>
    </row>
    <row r="224" ht="12.75">
      <c r="A224" s="10"/>
      <c r="B224" s="57" t="s">
        <v>58</v>
      </c>
      <c r="C224" s="1"/>
      <c r="D224" s="1"/>
      <c r="E224" s="58" t="s">
        <v>149</v>
      </c>
      <c r="F224" s="1"/>
      <c r="G224" s="1"/>
      <c r="H224" s="48"/>
      <c r="I224" s="1"/>
      <c r="J224" s="48"/>
      <c r="K224" s="1"/>
      <c r="L224" s="1"/>
      <c r="M224" s="13"/>
      <c r="N224" s="2"/>
      <c r="O224" s="2"/>
      <c r="P224" s="2"/>
      <c r="Q224" s="2"/>
    </row>
    <row r="225" thickBot="1" ht="12.75">
      <c r="A225" s="10"/>
      <c r="B225" s="59" t="s">
        <v>60</v>
      </c>
      <c r="C225" s="30"/>
      <c r="D225" s="30"/>
      <c r="E225" s="60" t="s">
        <v>61</v>
      </c>
      <c r="F225" s="30"/>
      <c r="G225" s="30"/>
      <c r="H225" s="61"/>
      <c r="I225" s="30"/>
      <c r="J225" s="61"/>
      <c r="K225" s="30"/>
      <c r="L225" s="30"/>
      <c r="M225" s="13"/>
      <c r="N225" s="2"/>
      <c r="O225" s="2"/>
      <c r="P225" s="2"/>
      <c r="Q225" s="2"/>
    </row>
    <row r="226" thickTop="1" ht="12.75">
      <c r="A226" s="10"/>
      <c r="B226" s="49">
        <v>37</v>
      </c>
      <c r="C226" s="50" t="s">
        <v>282</v>
      </c>
      <c r="D226" s="50" t="s">
        <v>7</v>
      </c>
      <c r="E226" s="50" t="s">
        <v>283</v>
      </c>
      <c r="F226" s="50" t="s">
        <v>7</v>
      </c>
      <c r="G226" s="51" t="s">
        <v>87</v>
      </c>
      <c r="H226" s="62">
        <v>1</v>
      </c>
      <c r="I226" s="63">
        <v>0</v>
      </c>
      <c r="J226" s="64">
        <f>ROUND(H226*I226,2)</f>
        <v>0</v>
      </c>
      <c r="K226" s="65">
        <v>0.20999999999999999</v>
      </c>
      <c r="L226" s="66">
        <f>ROUND(J226*1.21,2)</f>
        <v>0</v>
      </c>
      <c r="M226" s="13"/>
      <c r="N226" s="2"/>
      <c r="O226" s="2"/>
      <c r="P226" s="2"/>
      <c r="Q226" s="41">
        <f>IF(ISNUMBER(K226),IF(H226&gt;0,IF(I226&gt;0,J226,0),0),0)</f>
        <v>0</v>
      </c>
      <c r="R226" s="9">
        <f>IF(ISNUMBER(K226)=FALSE,J226,0)</f>
        <v>0</v>
      </c>
    </row>
    <row r="227" ht="12.75">
      <c r="A227" s="10"/>
      <c r="B227" s="57" t="s">
        <v>54</v>
      </c>
      <c r="C227" s="1"/>
      <c r="D227" s="1"/>
      <c r="E227" s="58" t="s">
        <v>284</v>
      </c>
      <c r="F227" s="1"/>
      <c r="G227" s="1"/>
      <c r="H227" s="48"/>
      <c r="I227" s="1"/>
      <c r="J227" s="48"/>
      <c r="K227" s="1"/>
      <c r="L227" s="1"/>
      <c r="M227" s="13"/>
      <c r="N227" s="2"/>
      <c r="O227" s="2"/>
      <c r="P227" s="2"/>
      <c r="Q227" s="2"/>
    </row>
    <row r="228" ht="12.75">
      <c r="A228" s="10"/>
      <c r="B228" s="57" t="s">
        <v>56</v>
      </c>
      <c r="C228" s="1"/>
      <c r="D228" s="1"/>
      <c r="E228" s="58" t="s">
        <v>57</v>
      </c>
      <c r="F228" s="1"/>
      <c r="G228" s="1"/>
      <c r="H228" s="48"/>
      <c r="I228" s="1"/>
      <c r="J228" s="48"/>
      <c r="K228" s="1"/>
      <c r="L228" s="1"/>
      <c r="M228" s="13"/>
      <c r="N228" s="2"/>
      <c r="O228" s="2"/>
      <c r="P228" s="2"/>
      <c r="Q228" s="2"/>
    </row>
    <row r="229" ht="12.75">
      <c r="A229" s="10"/>
      <c r="B229" s="57" t="s">
        <v>58</v>
      </c>
      <c r="C229" s="1"/>
      <c r="D229" s="1"/>
      <c r="E229" s="58" t="s">
        <v>285</v>
      </c>
      <c r="F229" s="1"/>
      <c r="G229" s="1"/>
      <c r="H229" s="48"/>
      <c r="I229" s="1"/>
      <c r="J229" s="48"/>
      <c r="K229" s="1"/>
      <c r="L229" s="1"/>
      <c r="M229" s="13"/>
      <c r="N229" s="2"/>
      <c r="O229" s="2"/>
      <c r="P229" s="2"/>
      <c r="Q229" s="2"/>
    </row>
    <row r="230" thickBot="1" ht="12.75">
      <c r="A230" s="10"/>
      <c r="B230" s="59" t="s">
        <v>60</v>
      </c>
      <c r="C230" s="30"/>
      <c r="D230" s="30"/>
      <c r="E230" s="60" t="s">
        <v>61</v>
      </c>
      <c r="F230" s="30"/>
      <c r="G230" s="30"/>
      <c r="H230" s="61"/>
      <c r="I230" s="30"/>
      <c r="J230" s="61"/>
      <c r="K230" s="30"/>
      <c r="L230" s="30"/>
      <c r="M230" s="13"/>
      <c r="N230" s="2"/>
      <c r="O230" s="2"/>
      <c r="P230" s="2"/>
      <c r="Q230" s="2"/>
    </row>
    <row r="231" thickTop="1" thickBot="1" ht="25" customHeight="1">
      <c r="A231" s="10"/>
      <c r="B231" s="1"/>
      <c r="C231" s="67">
        <v>9</v>
      </c>
      <c r="D231" s="1"/>
      <c r="E231" s="67" t="s">
        <v>100</v>
      </c>
      <c r="F231" s="1"/>
      <c r="G231" s="68" t="s">
        <v>90</v>
      </c>
      <c r="H231" s="69">
        <f>J166+J171+J176+J181+J186+J191+J196+J201+J206+J211+J216+J221+J226</f>
        <v>0</v>
      </c>
      <c r="I231" s="68" t="s">
        <v>91</v>
      </c>
      <c r="J231" s="70">
        <f>(L231-H231)</f>
        <v>0</v>
      </c>
      <c r="K231" s="68" t="s">
        <v>92</v>
      </c>
      <c r="L231" s="71">
        <f>ROUND((J166+J171+J176+J181+J186+J191+J196+J201+J206+J211+J216+J221+J226)*1.21,2)</f>
        <v>0</v>
      </c>
      <c r="M231" s="13"/>
      <c r="N231" s="2"/>
      <c r="O231" s="2"/>
      <c r="P231" s="2"/>
      <c r="Q231" s="41">
        <f>0+Q166+Q171+Q176+Q181+Q186+Q191+Q196+Q201+Q206+Q211+Q216+Q221+Q226</f>
        <v>0</v>
      </c>
      <c r="R231" s="9">
        <f>0+R166+R171+R176+R181+R186+R191+R196+R201+R206+R211+R216+R221+R226</f>
        <v>0</v>
      </c>
      <c r="S231" s="72">
        <f>Q231*(1+J231)+R231</f>
        <v>0</v>
      </c>
    </row>
    <row r="232" thickTop="1" thickBot="1" ht="25" customHeight="1">
      <c r="A232" s="10"/>
      <c r="B232" s="73"/>
      <c r="C232" s="73"/>
      <c r="D232" s="73"/>
      <c r="E232" s="73"/>
      <c r="F232" s="73"/>
      <c r="G232" s="74" t="s">
        <v>93</v>
      </c>
      <c r="H232" s="75">
        <f>0+J166+J171+J176+J181+J186+J191+J196+J201+J206+J211+J216+J221+J226</f>
        <v>0</v>
      </c>
      <c r="I232" s="74" t="s">
        <v>94</v>
      </c>
      <c r="J232" s="76">
        <f>0+J231</f>
        <v>0</v>
      </c>
      <c r="K232" s="74" t="s">
        <v>95</v>
      </c>
      <c r="L232" s="77">
        <f>0+L231</f>
        <v>0</v>
      </c>
      <c r="M232" s="13"/>
      <c r="N232" s="2"/>
      <c r="O232" s="2"/>
      <c r="P232" s="2"/>
      <c r="Q232" s="2"/>
    </row>
    <row r="233" ht="12.75">
      <c r="A233" s="14"/>
      <c r="B233" s="4"/>
      <c r="C233" s="4"/>
      <c r="D233" s="4"/>
      <c r="E233" s="4"/>
      <c r="F233" s="4"/>
      <c r="G233" s="4"/>
      <c r="H233" s="78"/>
      <c r="I233" s="4"/>
      <c r="J233" s="78"/>
      <c r="K233" s="4"/>
      <c r="L233" s="4"/>
      <c r="M233" s="15"/>
      <c r="N233" s="2"/>
      <c r="O233" s="2"/>
      <c r="P233" s="2"/>
      <c r="Q233" s="2"/>
    </row>
    <row r="234" ht="12.7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2"/>
      <c r="O234" s="2"/>
      <c r="P234" s="2"/>
      <c r="Q234" s="2"/>
    </row>
  </sheetData>
  <mergeCells count="17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7:C28"/>
    <mergeCell ref="B30:L30"/>
    <mergeCell ref="B32:D32"/>
    <mergeCell ref="B33:D33"/>
    <mergeCell ref="B34:D34"/>
    <mergeCell ref="B35:D35"/>
    <mergeCell ref="B37:D37"/>
    <mergeCell ref="B38:D38"/>
    <mergeCell ref="B39:D39"/>
    <mergeCell ref="B40:D40"/>
    <mergeCell ref="B21:D21"/>
    <mergeCell ref="B22:D22"/>
    <mergeCell ref="B23:D23"/>
    <mergeCell ref="B24:D24"/>
    <mergeCell ref="B25:D25"/>
    <mergeCell ref="B43:L43"/>
    <mergeCell ref="B45:D45"/>
    <mergeCell ref="B46:D46"/>
    <mergeCell ref="B47:D47"/>
    <mergeCell ref="B48:D48"/>
    <mergeCell ref="B50:D50"/>
    <mergeCell ref="B51:D51"/>
    <mergeCell ref="B52:D52"/>
    <mergeCell ref="B53:D53"/>
    <mergeCell ref="B55:D55"/>
    <mergeCell ref="B56:D56"/>
    <mergeCell ref="B57:D57"/>
    <mergeCell ref="B58:D58"/>
    <mergeCell ref="B60:D60"/>
    <mergeCell ref="B61:D61"/>
    <mergeCell ref="B62:D62"/>
    <mergeCell ref="B63:D63"/>
    <mergeCell ref="B65:D65"/>
    <mergeCell ref="B66:D66"/>
    <mergeCell ref="B67:D67"/>
    <mergeCell ref="B68:D68"/>
    <mergeCell ref="B139:D139"/>
    <mergeCell ref="B140:D140"/>
    <mergeCell ref="B141:D141"/>
    <mergeCell ref="B142:D142"/>
    <mergeCell ref="B144:D144"/>
    <mergeCell ref="B145:D145"/>
    <mergeCell ref="B146:D146"/>
    <mergeCell ref="B147:D147"/>
    <mergeCell ref="B149:D149"/>
    <mergeCell ref="B150:D150"/>
    <mergeCell ref="B151:D151"/>
    <mergeCell ref="B152:D152"/>
    <mergeCell ref="B154:D154"/>
    <mergeCell ref="B155:D155"/>
    <mergeCell ref="B156:D156"/>
    <mergeCell ref="B157:D157"/>
    <mergeCell ref="B159:D159"/>
    <mergeCell ref="B160:D160"/>
    <mergeCell ref="B161:D161"/>
    <mergeCell ref="B162:D162"/>
    <mergeCell ref="B70:D70"/>
    <mergeCell ref="B71:D71"/>
    <mergeCell ref="B72:D72"/>
    <mergeCell ref="B73:D73"/>
    <mergeCell ref="B75:D75"/>
    <mergeCell ref="B76:D76"/>
    <mergeCell ref="B77:D77"/>
    <mergeCell ref="B78:D78"/>
    <mergeCell ref="B80:D80"/>
    <mergeCell ref="B81:D81"/>
    <mergeCell ref="B82:D82"/>
    <mergeCell ref="B83:D83"/>
    <mergeCell ref="B85:D85"/>
    <mergeCell ref="B86:D86"/>
    <mergeCell ref="B87:D87"/>
    <mergeCell ref="B88:D88"/>
    <mergeCell ref="B91:L91"/>
    <mergeCell ref="B93:D93"/>
    <mergeCell ref="B94:D94"/>
    <mergeCell ref="B95:D95"/>
    <mergeCell ref="B96:D96"/>
    <mergeCell ref="B98:D98"/>
    <mergeCell ref="B99:D99"/>
    <mergeCell ref="B100:D100"/>
    <mergeCell ref="B101:D101"/>
    <mergeCell ref="B104:L104"/>
    <mergeCell ref="B192:D192"/>
    <mergeCell ref="B193:D193"/>
    <mergeCell ref="B194:D194"/>
    <mergeCell ref="B195:D195"/>
    <mergeCell ref="B197:D197"/>
    <mergeCell ref="B198:D198"/>
    <mergeCell ref="B199:D199"/>
    <mergeCell ref="B200:D200"/>
    <mergeCell ref="B202:D202"/>
    <mergeCell ref="B203:D203"/>
    <mergeCell ref="B204:D204"/>
    <mergeCell ref="B205:D205"/>
    <mergeCell ref="B207:D207"/>
    <mergeCell ref="B208:D208"/>
    <mergeCell ref="B209:D209"/>
    <mergeCell ref="B210:D210"/>
    <mergeCell ref="B212:D212"/>
    <mergeCell ref="B213:D213"/>
    <mergeCell ref="B214:D214"/>
    <mergeCell ref="B215:D215"/>
    <mergeCell ref="B217:D217"/>
    <mergeCell ref="B218:D218"/>
    <mergeCell ref="B219:D219"/>
    <mergeCell ref="B220:D220"/>
    <mergeCell ref="B222:D222"/>
    <mergeCell ref="B223:D223"/>
    <mergeCell ref="B224:D224"/>
    <mergeCell ref="B225:D225"/>
    <mergeCell ref="B227:D227"/>
    <mergeCell ref="B228:D228"/>
    <mergeCell ref="B229:D229"/>
    <mergeCell ref="B230:D230"/>
    <mergeCell ref="B106:D106"/>
    <mergeCell ref="B107:D107"/>
    <mergeCell ref="B108:D108"/>
    <mergeCell ref="B109:D109"/>
    <mergeCell ref="B111:D111"/>
    <mergeCell ref="B112:D112"/>
    <mergeCell ref="B113:D113"/>
    <mergeCell ref="B114:D114"/>
    <mergeCell ref="B116:D116"/>
    <mergeCell ref="B117:D117"/>
    <mergeCell ref="B118:D118"/>
    <mergeCell ref="B119:D119"/>
    <mergeCell ref="B121:D121"/>
    <mergeCell ref="B122:D122"/>
    <mergeCell ref="B123:D123"/>
    <mergeCell ref="B124:D124"/>
    <mergeCell ref="B126:D126"/>
    <mergeCell ref="B127:D127"/>
    <mergeCell ref="B128:D128"/>
    <mergeCell ref="B129:D129"/>
    <mergeCell ref="B131:D131"/>
    <mergeCell ref="B132:D132"/>
    <mergeCell ref="B133:D133"/>
    <mergeCell ref="B134:D134"/>
    <mergeCell ref="B137:L137"/>
    <mergeCell ref="B167:D167"/>
    <mergeCell ref="B168:D168"/>
    <mergeCell ref="B169:D169"/>
    <mergeCell ref="B170:D170"/>
    <mergeCell ref="B172:D172"/>
    <mergeCell ref="B173:D173"/>
    <mergeCell ref="B174:D174"/>
    <mergeCell ref="B175:D175"/>
    <mergeCell ref="B177:D177"/>
    <mergeCell ref="B178:D178"/>
    <mergeCell ref="B179:D179"/>
    <mergeCell ref="B180:D180"/>
    <mergeCell ref="B182:D182"/>
    <mergeCell ref="B183:D183"/>
    <mergeCell ref="B184:D184"/>
    <mergeCell ref="B185:D185"/>
    <mergeCell ref="B187:D187"/>
    <mergeCell ref="B188:D188"/>
    <mergeCell ref="B189:D189"/>
    <mergeCell ref="B190:D190"/>
    <mergeCell ref="B165:L165"/>
  </mergeCells>
  <pageMargins left="0.39375" right="0.39375" top="0.5902778" bottom="0.39375" header="0.1965278" footer="0.1576389"/>
  <pageSetup paperSize="9" orientation="portrait" fitToHeight="0"/>
  <headerFooter>
    <oddFooter>&amp;LOTSKP 2022&amp;R&amp;P/&amp;N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33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 ht="12.75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0+(H56)</f>
        <v>0</v>
      </c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6" t="s">
        <v>34</v>
      </c>
      <c r="B10" s="1"/>
      <c r="C10" s="17"/>
      <c r="D10" s="1"/>
      <c r="E10" s="1"/>
      <c r="F10" s="1"/>
      <c r="G10" s="18"/>
      <c r="H10" s="1"/>
      <c r="I10" s="39" t="s">
        <v>35</v>
      </c>
      <c r="J10" s="40">
        <f>0+H57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36</v>
      </c>
      <c r="B11" s="1"/>
      <c r="C11" s="1"/>
      <c r="D11" s="1"/>
      <c r="E11" s="1"/>
      <c r="F11" s="1"/>
      <c r="G11" s="39"/>
      <c r="H11" s="1"/>
      <c r="I11" s="39" t="s">
        <v>37</v>
      </c>
      <c r="J11" s="40">
        <f>ROUND(0+((H56)*1.21),2)</f>
        <v>0</v>
      </c>
      <c r="K11" s="1"/>
      <c r="L11" s="1"/>
      <c r="M11" s="13"/>
      <c r="N11" s="2"/>
      <c r="O11" s="2"/>
      <c r="P11" s="2"/>
      <c r="Q11" s="41">
        <f>IF(SUM(K20)&gt;0,ROUND(SUM(S20)/SUM(K20)-1,8),0)</f>
        <v>0</v>
      </c>
      <c r="R11" s="9">
        <f>AVERAGE(J56)</f>
        <v>0</v>
      </c>
      <c r="S11" s="9">
        <f>J10*(1+Q11)</f>
        <v>0</v>
      </c>
    </row>
    <row r="12" ht="12.75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9"/>
      <c r="H13" s="1"/>
      <c r="I13" s="39" t="s">
        <v>10</v>
      </c>
      <c r="J13" s="17"/>
      <c r="K13" s="1"/>
      <c r="L13" s="1"/>
      <c r="M13" s="13"/>
      <c r="N13" s="2"/>
      <c r="O13" s="2"/>
      <c r="P13" s="2"/>
      <c r="Q13" s="2"/>
    </row>
    <row r="14" ht="12.75">
      <c r="A14" s="10"/>
      <c r="B14" s="1"/>
      <c r="C14" s="1"/>
      <c r="D14" s="1"/>
      <c r="E14" s="1"/>
      <c r="F14" s="1"/>
      <c r="G14" s="1"/>
      <c r="H14" s="1"/>
      <c r="I14" s="39" t="s">
        <v>12</v>
      </c>
      <c r="J14" s="17"/>
      <c r="K14" s="1"/>
      <c r="L14" s="1"/>
      <c r="M14" s="13"/>
      <c r="N14" s="2"/>
      <c r="O14" s="2"/>
      <c r="P14" s="2"/>
      <c r="Q14" s="2"/>
    </row>
    <row r="15" hidden="1" ht="12.75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36" t="s">
        <v>38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42" t="s">
        <v>39</v>
      </c>
      <c r="C19" s="42"/>
      <c r="D19" s="42"/>
      <c r="E19" s="42" t="s">
        <v>40</v>
      </c>
      <c r="F19" s="42"/>
      <c r="G19" s="43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 ht="12.75">
      <c r="A20" s="10"/>
      <c r="B20" s="44">
        <v>0</v>
      </c>
      <c r="C20" s="1"/>
      <c r="D20" s="1"/>
      <c r="E20" s="45" t="s">
        <v>41</v>
      </c>
      <c r="F20" s="1"/>
      <c r="G20" s="1"/>
      <c r="H20" s="1"/>
      <c r="I20" s="1"/>
      <c r="J20" s="1"/>
      <c r="K20" s="46">
        <f>0+J26+J31+J36+J41+J46+J51</f>
        <v>0</v>
      </c>
      <c r="L20" s="46">
        <f>0+L56</f>
        <v>0</v>
      </c>
      <c r="M20" s="13"/>
      <c r="N20" s="2"/>
      <c r="O20" s="2"/>
      <c r="P20" s="2"/>
      <c r="Q20" s="2"/>
      <c r="S20" s="9">
        <f>S56</f>
        <v>0</v>
      </c>
    </row>
    <row r="21" ht="12.75">
      <c r="A21" s="1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5"/>
      <c r="N21" s="2"/>
      <c r="O21" s="2"/>
      <c r="P21" s="2"/>
      <c r="Q21" s="2"/>
    </row>
    <row r="22" ht="14" customHeight="1">
      <c r="A22" s="4"/>
      <c r="B22" s="36" t="s">
        <v>42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10"/>
      <c r="B24" s="42" t="s">
        <v>43</v>
      </c>
      <c r="C24" s="42" t="s">
        <v>39</v>
      </c>
      <c r="D24" s="42" t="s">
        <v>44</v>
      </c>
      <c r="E24" s="42" t="s">
        <v>40</v>
      </c>
      <c r="F24" s="42" t="s">
        <v>45</v>
      </c>
      <c r="G24" s="43" t="s">
        <v>46</v>
      </c>
      <c r="H24" s="23" t="s">
        <v>47</v>
      </c>
      <c r="I24" s="23" t="s">
        <v>48</v>
      </c>
      <c r="J24" s="23" t="s">
        <v>17</v>
      </c>
      <c r="K24" s="43" t="s">
        <v>49</v>
      </c>
      <c r="L24" s="23" t="s">
        <v>18</v>
      </c>
      <c r="M24" s="13"/>
      <c r="N24" s="2"/>
      <c r="O24" s="2"/>
      <c r="P24" s="2"/>
      <c r="Q24" s="2"/>
    </row>
    <row r="25" ht="40" customHeight="1">
      <c r="A25" s="10"/>
      <c r="B25" s="47" t="s">
        <v>50</v>
      </c>
      <c r="C25" s="1"/>
      <c r="D25" s="1"/>
      <c r="E25" s="1"/>
      <c r="F25" s="1"/>
      <c r="G25" s="1"/>
      <c r="H25" s="48"/>
      <c r="I25" s="1"/>
      <c r="J25" s="48"/>
      <c r="K25" s="1"/>
      <c r="L25" s="1"/>
      <c r="M25" s="13"/>
      <c r="N25" s="2"/>
      <c r="O25" s="2"/>
      <c r="P25" s="2"/>
      <c r="Q25" s="2"/>
    </row>
    <row r="26" ht="12.75">
      <c r="A26" s="10"/>
      <c r="B26" s="49">
        <v>1</v>
      </c>
      <c r="C26" s="50" t="s">
        <v>62</v>
      </c>
      <c r="D26" s="50" t="s">
        <v>7</v>
      </c>
      <c r="E26" s="50" t="s">
        <v>63</v>
      </c>
      <c r="F26" s="50" t="s">
        <v>7</v>
      </c>
      <c r="G26" s="51" t="s">
        <v>53</v>
      </c>
      <c r="H26" s="52">
        <v>1</v>
      </c>
      <c r="I26" s="53">
        <v>0</v>
      </c>
      <c r="J26" s="54">
        <f>ROUND(H26*I26,2)</f>
        <v>0</v>
      </c>
      <c r="K26" s="55">
        <v>0.20999999999999999</v>
      </c>
      <c r="L26" s="56">
        <f>ROUND(J26*1.21,2)</f>
        <v>0</v>
      </c>
      <c r="M26" s="13"/>
      <c r="N26" s="2"/>
      <c r="O26" s="2"/>
      <c r="P26" s="2"/>
      <c r="Q26" s="41">
        <f>IF(ISNUMBER(K26),IF(H26&gt;0,IF(I26&gt;0,J26,0),0),0)</f>
        <v>0</v>
      </c>
      <c r="R26" s="9">
        <f>IF(ISNUMBER(K26)=FALSE,J26,0)</f>
        <v>0</v>
      </c>
    </row>
    <row r="27" ht="12.75">
      <c r="A27" s="10"/>
      <c r="B27" s="57" t="s">
        <v>54</v>
      </c>
      <c r="C27" s="1"/>
      <c r="D27" s="1"/>
      <c r="E27" s="58" t="s">
        <v>64</v>
      </c>
      <c r="F27" s="1"/>
      <c r="G27" s="1"/>
      <c r="H27" s="48"/>
      <c r="I27" s="1"/>
      <c r="J27" s="48"/>
      <c r="K27" s="1"/>
      <c r="L27" s="1"/>
      <c r="M27" s="13"/>
      <c r="N27" s="2"/>
      <c r="O27" s="2"/>
      <c r="P27" s="2"/>
      <c r="Q27" s="2"/>
    </row>
    <row r="28" ht="12.75">
      <c r="A28" s="10"/>
      <c r="B28" s="57" t="s">
        <v>56</v>
      </c>
      <c r="C28" s="1"/>
      <c r="D28" s="1"/>
      <c r="E28" s="58" t="s">
        <v>57</v>
      </c>
      <c r="F28" s="1"/>
      <c r="G28" s="1"/>
      <c r="H28" s="48"/>
      <c r="I28" s="1"/>
      <c r="J28" s="48"/>
      <c r="K28" s="1"/>
      <c r="L28" s="1"/>
      <c r="M28" s="13"/>
      <c r="N28" s="2"/>
      <c r="O28" s="2"/>
      <c r="P28" s="2"/>
      <c r="Q28" s="2"/>
    </row>
    <row r="29" ht="12.75">
      <c r="A29" s="10"/>
      <c r="B29" s="57" t="s">
        <v>58</v>
      </c>
      <c r="C29" s="1"/>
      <c r="D29" s="1"/>
      <c r="E29" s="58" t="s">
        <v>65</v>
      </c>
      <c r="F29" s="1"/>
      <c r="G29" s="1"/>
      <c r="H29" s="48"/>
      <c r="I29" s="1"/>
      <c r="J29" s="48"/>
      <c r="K29" s="1"/>
      <c r="L29" s="1"/>
      <c r="M29" s="13"/>
      <c r="N29" s="2"/>
      <c r="O29" s="2"/>
      <c r="P29" s="2"/>
      <c r="Q29" s="2"/>
    </row>
    <row r="30" thickBot="1" ht="12.75">
      <c r="A30" s="10"/>
      <c r="B30" s="59" t="s">
        <v>60</v>
      </c>
      <c r="C30" s="30"/>
      <c r="D30" s="30"/>
      <c r="E30" s="60" t="s">
        <v>61</v>
      </c>
      <c r="F30" s="30"/>
      <c r="G30" s="30"/>
      <c r="H30" s="61"/>
      <c r="I30" s="30"/>
      <c r="J30" s="61"/>
      <c r="K30" s="30"/>
      <c r="L30" s="30"/>
      <c r="M30" s="13"/>
      <c r="N30" s="2"/>
      <c r="O30" s="2"/>
      <c r="P30" s="2"/>
      <c r="Q30" s="2"/>
    </row>
    <row r="31" thickTop="1" ht="12.75">
      <c r="A31" s="10"/>
      <c r="B31" s="49">
        <v>2</v>
      </c>
      <c r="C31" s="50" t="s">
        <v>66</v>
      </c>
      <c r="D31" s="50" t="s">
        <v>7</v>
      </c>
      <c r="E31" s="50" t="s">
        <v>67</v>
      </c>
      <c r="F31" s="50" t="s">
        <v>7</v>
      </c>
      <c r="G31" s="51" t="s">
        <v>53</v>
      </c>
      <c r="H31" s="62">
        <v>1</v>
      </c>
      <c r="I31" s="63">
        <v>0</v>
      </c>
      <c r="J31" s="64">
        <f>ROUND(H31*I31,2)</f>
        <v>0</v>
      </c>
      <c r="K31" s="65">
        <v>0.20999999999999999</v>
      </c>
      <c r="L31" s="66">
        <f>ROUND(J31*1.21,2)</f>
        <v>0</v>
      </c>
      <c r="M31" s="13"/>
      <c r="N31" s="2"/>
      <c r="O31" s="2"/>
      <c r="P31" s="2"/>
      <c r="Q31" s="41">
        <f>IF(ISNUMBER(K31),IF(H31&gt;0,IF(I31&gt;0,J31,0),0),0)</f>
        <v>0</v>
      </c>
      <c r="R31" s="9">
        <f>IF(ISNUMBER(K31)=FALSE,J31,0)</f>
        <v>0</v>
      </c>
    </row>
    <row r="32" ht="12.75">
      <c r="A32" s="10"/>
      <c r="B32" s="57" t="s">
        <v>54</v>
      </c>
      <c r="C32" s="1"/>
      <c r="D32" s="1"/>
      <c r="E32" s="58" t="s">
        <v>68</v>
      </c>
      <c r="F32" s="1"/>
      <c r="G32" s="1"/>
      <c r="H32" s="48"/>
      <c r="I32" s="1"/>
      <c r="J32" s="48"/>
      <c r="K32" s="1"/>
      <c r="L32" s="1"/>
      <c r="M32" s="13"/>
      <c r="N32" s="2"/>
      <c r="O32" s="2"/>
      <c r="P32" s="2"/>
      <c r="Q32" s="2"/>
    </row>
    <row r="33" ht="12.75">
      <c r="A33" s="10"/>
      <c r="B33" s="57" t="s">
        <v>56</v>
      </c>
      <c r="C33" s="1"/>
      <c r="D33" s="1"/>
      <c r="E33" s="58" t="s">
        <v>57</v>
      </c>
      <c r="F33" s="1"/>
      <c r="G33" s="1"/>
      <c r="H33" s="48"/>
      <c r="I33" s="1"/>
      <c r="J33" s="48"/>
      <c r="K33" s="1"/>
      <c r="L33" s="1"/>
      <c r="M33" s="13"/>
      <c r="N33" s="2"/>
      <c r="O33" s="2"/>
      <c r="P33" s="2"/>
      <c r="Q33" s="2"/>
    </row>
    <row r="34" ht="12.75">
      <c r="A34" s="10"/>
      <c r="B34" s="57" t="s">
        <v>58</v>
      </c>
      <c r="C34" s="1"/>
      <c r="D34" s="1"/>
      <c r="E34" s="58" t="s">
        <v>69</v>
      </c>
      <c r="F34" s="1"/>
      <c r="G34" s="1"/>
      <c r="H34" s="48"/>
      <c r="I34" s="1"/>
      <c r="J34" s="48"/>
      <c r="K34" s="1"/>
      <c r="L34" s="1"/>
      <c r="M34" s="13"/>
      <c r="N34" s="2"/>
      <c r="O34" s="2"/>
      <c r="P34" s="2"/>
      <c r="Q34" s="2"/>
    </row>
    <row r="35" thickBot="1" ht="12.75">
      <c r="A35" s="10"/>
      <c r="B35" s="59" t="s">
        <v>60</v>
      </c>
      <c r="C35" s="30"/>
      <c r="D35" s="30"/>
      <c r="E35" s="60" t="s">
        <v>61</v>
      </c>
      <c r="F35" s="30"/>
      <c r="G35" s="30"/>
      <c r="H35" s="61"/>
      <c r="I35" s="30"/>
      <c r="J35" s="61"/>
      <c r="K35" s="30"/>
      <c r="L35" s="30"/>
      <c r="M35" s="13"/>
      <c r="N35" s="2"/>
      <c r="O35" s="2"/>
      <c r="P35" s="2"/>
      <c r="Q35" s="2"/>
    </row>
    <row r="36" thickTop="1" ht="12.75">
      <c r="A36" s="10"/>
      <c r="B36" s="49">
        <v>3</v>
      </c>
      <c r="C36" s="50" t="s">
        <v>70</v>
      </c>
      <c r="D36" s="50" t="s">
        <v>7</v>
      </c>
      <c r="E36" s="50" t="s">
        <v>71</v>
      </c>
      <c r="F36" s="50" t="s">
        <v>7</v>
      </c>
      <c r="G36" s="51" t="s">
        <v>53</v>
      </c>
      <c r="H36" s="62">
        <v>1</v>
      </c>
      <c r="I36" s="63">
        <v>0</v>
      </c>
      <c r="J36" s="64">
        <f>ROUND(H36*I36,2)</f>
        <v>0</v>
      </c>
      <c r="K36" s="65">
        <v>0.20999999999999999</v>
      </c>
      <c r="L36" s="66">
        <f>ROUND(J36*1.21,2)</f>
        <v>0</v>
      </c>
      <c r="M36" s="13"/>
      <c r="N36" s="2"/>
      <c r="O36" s="2"/>
      <c r="P36" s="2"/>
      <c r="Q36" s="41">
        <f>IF(ISNUMBER(K36),IF(H36&gt;0,IF(I36&gt;0,J36,0),0),0)</f>
        <v>0</v>
      </c>
      <c r="R36" s="9">
        <f>IF(ISNUMBER(K36)=FALSE,J36,0)</f>
        <v>0</v>
      </c>
    </row>
    <row r="37" ht="12.75">
      <c r="A37" s="10"/>
      <c r="B37" s="57" t="s">
        <v>54</v>
      </c>
      <c r="C37" s="1"/>
      <c r="D37" s="1"/>
      <c r="E37" s="58" t="s">
        <v>72</v>
      </c>
      <c r="F37" s="1"/>
      <c r="G37" s="1"/>
      <c r="H37" s="48"/>
      <c r="I37" s="1"/>
      <c r="J37" s="48"/>
      <c r="K37" s="1"/>
      <c r="L37" s="1"/>
      <c r="M37" s="13"/>
      <c r="N37" s="2"/>
      <c r="O37" s="2"/>
      <c r="P37" s="2"/>
      <c r="Q37" s="2"/>
    </row>
    <row r="38" ht="12.75">
      <c r="A38" s="10"/>
      <c r="B38" s="57" t="s">
        <v>56</v>
      </c>
      <c r="C38" s="1"/>
      <c r="D38" s="1"/>
      <c r="E38" s="58" t="s">
        <v>57</v>
      </c>
      <c r="F38" s="1"/>
      <c r="G38" s="1"/>
      <c r="H38" s="48"/>
      <c r="I38" s="1"/>
      <c r="J38" s="48"/>
      <c r="K38" s="1"/>
      <c r="L38" s="1"/>
      <c r="M38" s="13"/>
      <c r="N38" s="2"/>
      <c r="O38" s="2"/>
      <c r="P38" s="2"/>
      <c r="Q38" s="2"/>
    </row>
    <row r="39" ht="12.75">
      <c r="A39" s="10"/>
      <c r="B39" s="57" t="s">
        <v>58</v>
      </c>
      <c r="C39" s="1"/>
      <c r="D39" s="1"/>
      <c r="E39" s="58" t="s">
        <v>73</v>
      </c>
      <c r="F39" s="1"/>
      <c r="G39" s="1"/>
      <c r="H39" s="48"/>
      <c r="I39" s="1"/>
      <c r="J39" s="48"/>
      <c r="K39" s="1"/>
      <c r="L39" s="1"/>
      <c r="M39" s="13"/>
      <c r="N39" s="2"/>
      <c r="O39" s="2"/>
      <c r="P39" s="2"/>
      <c r="Q39" s="2"/>
    </row>
    <row r="40" thickBot="1" ht="12.75">
      <c r="A40" s="10"/>
      <c r="B40" s="59" t="s">
        <v>60</v>
      </c>
      <c r="C40" s="30"/>
      <c r="D40" s="30"/>
      <c r="E40" s="60" t="s">
        <v>61</v>
      </c>
      <c r="F40" s="30"/>
      <c r="G40" s="30"/>
      <c r="H40" s="61"/>
      <c r="I40" s="30"/>
      <c r="J40" s="61"/>
      <c r="K40" s="30"/>
      <c r="L40" s="30"/>
      <c r="M40" s="13"/>
      <c r="N40" s="2"/>
      <c r="O40" s="2"/>
      <c r="P40" s="2"/>
      <c r="Q40" s="2"/>
    </row>
    <row r="41" thickTop="1" ht="12.75">
      <c r="A41" s="10"/>
      <c r="B41" s="49">
        <v>4</v>
      </c>
      <c r="C41" s="50" t="s">
        <v>74</v>
      </c>
      <c r="D41" s="50" t="s">
        <v>7</v>
      </c>
      <c r="E41" s="50" t="s">
        <v>75</v>
      </c>
      <c r="F41" s="50" t="s">
        <v>7</v>
      </c>
      <c r="G41" s="51" t="s">
        <v>53</v>
      </c>
      <c r="H41" s="62">
        <v>1</v>
      </c>
      <c r="I41" s="63">
        <v>0</v>
      </c>
      <c r="J41" s="64">
        <f>ROUND(H41*I41,2)</f>
        <v>0</v>
      </c>
      <c r="K41" s="65">
        <v>0.20999999999999999</v>
      </c>
      <c r="L41" s="66">
        <f>ROUND(J41*1.21,2)</f>
        <v>0</v>
      </c>
      <c r="M41" s="13"/>
      <c r="N41" s="2"/>
      <c r="O41" s="2"/>
      <c r="P41" s="2"/>
      <c r="Q41" s="41">
        <f>IF(ISNUMBER(K41),IF(H41&gt;0,IF(I41&gt;0,J41,0),0),0)</f>
        <v>0</v>
      </c>
      <c r="R41" s="9">
        <f>IF(ISNUMBER(K41)=FALSE,J41,0)</f>
        <v>0</v>
      </c>
    </row>
    <row r="42" ht="12.75">
      <c r="A42" s="10"/>
      <c r="B42" s="57" t="s">
        <v>54</v>
      </c>
      <c r="C42" s="1"/>
      <c r="D42" s="1"/>
      <c r="E42" s="58" t="s">
        <v>76</v>
      </c>
      <c r="F42" s="1"/>
      <c r="G42" s="1"/>
      <c r="H42" s="48"/>
      <c r="I42" s="1"/>
      <c r="J42" s="48"/>
      <c r="K42" s="1"/>
      <c r="L42" s="1"/>
      <c r="M42" s="13"/>
      <c r="N42" s="2"/>
      <c r="O42" s="2"/>
      <c r="P42" s="2"/>
      <c r="Q42" s="2"/>
    </row>
    <row r="43" ht="12.75">
      <c r="A43" s="10"/>
      <c r="B43" s="57" t="s">
        <v>56</v>
      </c>
      <c r="C43" s="1"/>
      <c r="D43" s="1"/>
      <c r="E43" s="58" t="s">
        <v>57</v>
      </c>
      <c r="F43" s="1"/>
      <c r="G43" s="1"/>
      <c r="H43" s="48"/>
      <c r="I43" s="1"/>
      <c r="J43" s="48"/>
      <c r="K43" s="1"/>
      <c r="L43" s="1"/>
      <c r="M43" s="13"/>
      <c r="N43" s="2"/>
      <c r="O43" s="2"/>
      <c r="P43" s="2"/>
      <c r="Q43" s="2"/>
    </row>
    <row r="44" ht="12.75">
      <c r="A44" s="10"/>
      <c r="B44" s="57" t="s">
        <v>58</v>
      </c>
      <c r="C44" s="1"/>
      <c r="D44" s="1"/>
      <c r="E44" s="58" t="s">
        <v>73</v>
      </c>
      <c r="F44" s="1"/>
      <c r="G44" s="1"/>
      <c r="H44" s="48"/>
      <c r="I44" s="1"/>
      <c r="J44" s="48"/>
      <c r="K44" s="1"/>
      <c r="L44" s="1"/>
      <c r="M44" s="13"/>
      <c r="N44" s="2"/>
      <c r="O44" s="2"/>
      <c r="P44" s="2"/>
      <c r="Q44" s="2"/>
    </row>
    <row r="45" thickBot="1" ht="12.75">
      <c r="A45" s="10"/>
      <c r="B45" s="59" t="s">
        <v>60</v>
      </c>
      <c r="C45" s="30"/>
      <c r="D45" s="30"/>
      <c r="E45" s="60" t="s">
        <v>61</v>
      </c>
      <c r="F45" s="30"/>
      <c r="G45" s="30"/>
      <c r="H45" s="61"/>
      <c r="I45" s="30"/>
      <c r="J45" s="61"/>
      <c r="K45" s="30"/>
      <c r="L45" s="30"/>
      <c r="M45" s="13"/>
      <c r="N45" s="2"/>
      <c r="O45" s="2"/>
      <c r="P45" s="2"/>
      <c r="Q45" s="2"/>
    </row>
    <row r="46" thickTop="1" ht="12.75">
      <c r="A46" s="10"/>
      <c r="B46" s="49">
        <v>5</v>
      </c>
      <c r="C46" s="50" t="s">
        <v>77</v>
      </c>
      <c r="D46" s="50" t="s">
        <v>7</v>
      </c>
      <c r="E46" s="50" t="s">
        <v>78</v>
      </c>
      <c r="F46" s="50" t="s">
        <v>7</v>
      </c>
      <c r="G46" s="51" t="s">
        <v>53</v>
      </c>
      <c r="H46" s="62">
        <v>1</v>
      </c>
      <c r="I46" s="63">
        <v>0</v>
      </c>
      <c r="J46" s="64">
        <f>ROUND(H46*I46,2)</f>
        <v>0</v>
      </c>
      <c r="K46" s="65">
        <v>0.20999999999999999</v>
      </c>
      <c r="L46" s="66">
        <f>ROUND(J46*1.21,2)</f>
        <v>0</v>
      </c>
      <c r="M46" s="13"/>
      <c r="N46" s="2"/>
      <c r="O46" s="2"/>
      <c r="P46" s="2"/>
      <c r="Q46" s="41">
        <f>IF(ISNUMBER(K46),IF(H46&gt;0,IF(I46&gt;0,J46,0),0),0)</f>
        <v>0</v>
      </c>
      <c r="R46" s="9">
        <f>IF(ISNUMBER(K46)=FALSE,J46,0)</f>
        <v>0</v>
      </c>
    </row>
    <row r="47" ht="12.75">
      <c r="A47" s="10"/>
      <c r="B47" s="57" t="s">
        <v>54</v>
      </c>
      <c r="C47" s="1"/>
      <c r="D47" s="1"/>
      <c r="E47" s="58" t="s">
        <v>79</v>
      </c>
      <c r="F47" s="1"/>
      <c r="G47" s="1"/>
      <c r="H47" s="48"/>
      <c r="I47" s="1"/>
      <c r="J47" s="48"/>
      <c r="K47" s="1"/>
      <c r="L47" s="1"/>
      <c r="M47" s="13"/>
      <c r="N47" s="2"/>
      <c r="O47" s="2"/>
      <c r="P47" s="2"/>
      <c r="Q47" s="2"/>
    </row>
    <row r="48" ht="12.75">
      <c r="A48" s="10"/>
      <c r="B48" s="57" t="s">
        <v>56</v>
      </c>
      <c r="C48" s="1"/>
      <c r="D48" s="1"/>
      <c r="E48" s="58" t="s">
        <v>57</v>
      </c>
      <c r="F48" s="1"/>
      <c r="G48" s="1"/>
      <c r="H48" s="48"/>
      <c r="I48" s="1"/>
      <c r="J48" s="48"/>
      <c r="K48" s="1"/>
      <c r="L48" s="1"/>
      <c r="M48" s="13"/>
      <c r="N48" s="2"/>
      <c r="O48" s="2"/>
      <c r="P48" s="2"/>
      <c r="Q48" s="2"/>
    </row>
    <row r="49" ht="12.75">
      <c r="A49" s="10"/>
      <c r="B49" s="57" t="s">
        <v>58</v>
      </c>
      <c r="C49" s="1"/>
      <c r="D49" s="1"/>
      <c r="E49" s="58" t="s">
        <v>80</v>
      </c>
      <c r="F49" s="1"/>
      <c r="G49" s="1"/>
      <c r="H49" s="48"/>
      <c r="I49" s="1"/>
      <c r="J49" s="48"/>
      <c r="K49" s="1"/>
      <c r="L49" s="1"/>
      <c r="M49" s="13"/>
      <c r="N49" s="2"/>
      <c r="O49" s="2"/>
      <c r="P49" s="2"/>
      <c r="Q49" s="2"/>
    </row>
    <row r="50" thickBot="1" ht="12.75">
      <c r="A50" s="10"/>
      <c r="B50" s="59" t="s">
        <v>60</v>
      </c>
      <c r="C50" s="30"/>
      <c r="D50" s="30"/>
      <c r="E50" s="60" t="s">
        <v>61</v>
      </c>
      <c r="F50" s="30"/>
      <c r="G50" s="30"/>
      <c r="H50" s="61"/>
      <c r="I50" s="30"/>
      <c r="J50" s="61"/>
      <c r="K50" s="30"/>
      <c r="L50" s="30"/>
      <c r="M50" s="13"/>
      <c r="N50" s="2"/>
      <c r="O50" s="2"/>
      <c r="P50" s="2"/>
      <c r="Q50" s="2"/>
    </row>
    <row r="51" thickTop="1" ht="12.75">
      <c r="A51" s="10"/>
      <c r="B51" s="49">
        <v>6</v>
      </c>
      <c r="C51" s="50" t="s">
        <v>81</v>
      </c>
      <c r="D51" s="50" t="s">
        <v>7</v>
      </c>
      <c r="E51" s="50" t="s">
        <v>82</v>
      </c>
      <c r="F51" s="50" t="s">
        <v>7</v>
      </c>
      <c r="G51" s="51" t="s">
        <v>53</v>
      </c>
      <c r="H51" s="62">
        <v>1</v>
      </c>
      <c r="I51" s="63">
        <v>0</v>
      </c>
      <c r="J51" s="64">
        <f>ROUND(H51*I51,2)</f>
        <v>0</v>
      </c>
      <c r="K51" s="65">
        <v>0.20999999999999999</v>
      </c>
      <c r="L51" s="66">
        <f>ROUND(J51*1.21,2)</f>
        <v>0</v>
      </c>
      <c r="M51" s="13"/>
      <c r="N51" s="2"/>
      <c r="O51" s="2"/>
      <c r="P51" s="2"/>
      <c r="Q51" s="41">
        <f>IF(ISNUMBER(K51),IF(H51&gt;0,IF(I51&gt;0,J51,0),0),0)</f>
        <v>0</v>
      </c>
      <c r="R51" s="9">
        <f>IF(ISNUMBER(K51)=FALSE,J51,0)</f>
        <v>0</v>
      </c>
    </row>
    <row r="52" ht="12.75">
      <c r="A52" s="10"/>
      <c r="B52" s="57" t="s">
        <v>54</v>
      </c>
      <c r="C52" s="1"/>
      <c r="D52" s="1"/>
      <c r="E52" s="58" t="s">
        <v>83</v>
      </c>
      <c r="F52" s="1"/>
      <c r="G52" s="1"/>
      <c r="H52" s="48"/>
      <c r="I52" s="1"/>
      <c r="J52" s="48"/>
      <c r="K52" s="1"/>
      <c r="L52" s="1"/>
      <c r="M52" s="13"/>
      <c r="N52" s="2"/>
      <c r="O52" s="2"/>
      <c r="P52" s="2"/>
      <c r="Q52" s="2"/>
    </row>
    <row r="53" ht="12.75">
      <c r="A53" s="10"/>
      <c r="B53" s="57" t="s">
        <v>56</v>
      </c>
      <c r="C53" s="1"/>
      <c r="D53" s="1"/>
      <c r="E53" s="58" t="s">
        <v>57</v>
      </c>
      <c r="F53" s="1"/>
      <c r="G53" s="1"/>
      <c r="H53" s="48"/>
      <c r="I53" s="1"/>
      <c r="J53" s="48"/>
      <c r="K53" s="1"/>
      <c r="L53" s="1"/>
      <c r="M53" s="13"/>
      <c r="N53" s="2"/>
      <c r="O53" s="2"/>
      <c r="P53" s="2"/>
      <c r="Q53" s="2"/>
    </row>
    <row r="54" ht="12.75">
      <c r="A54" s="10"/>
      <c r="B54" s="57" t="s">
        <v>58</v>
      </c>
      <c r="C54" s="1"/>
      <c r="D54" s="1"/>
      <c r="E54" s="58" t="s">
        <v>84</v>
      </c>
      <c r="F54" s="1"/>
      <c r="G54" s="1"/>
      <c r="H54" s="48"/>
      <c r="I54" s="1"/>
      <c r="J54" s="48"/>
      <c r="K54" s="1"/>
      <c r="L54" s="1"/>
      <c r="M54" s="13"/>
      <c r="N54" s="2"/>
      <c r="O54" s="2"/>
      <c r="P54" s="2"/>
      <c r="Q54" s="2"/>
    </row>
    <row r="55" thickBot="1" ht="12.75">
      <c r="A55" s="10"/>
      <c r="B55" s="59" t="s">
        <v>60</v>
      </c>
      <c r="C55" s="30"/>
      <c r="D55" s="30"/>
      <c r="E55" s="60" t="s">
        <v>61</v>
      </c>
      <c r="F55" s="30"/>
      <c r="G55" s="30"/>
      <c r="H55" s="61"/>
      <c r="I55" s="30"/>
      <c r="J55" s="61"/>
      <c r="K55" s="30"/>
      <c r="L55" s="30"/>
      <c r="M55" s="13"/>
      <c r="N55" s="2"/>
      <c r="O55" s="2"/>
      <c r="P55" s="2"/>
      <c r="Q55" s="2"/>
    </row>
    <row r="56" thickTop="1" thickBot="1" ht="25" customHeight="1">
      <c r="A56" s="10"/>
      <c r="B56" s="1"/>
      <c r="C56" s="67">
        <v>0</v>
      </c>
      <c r="D56" s="1"/>
      <c r="E56" s="67" t="s">
        <v>41</v>
      </c>
      <c r="F56" s="1"/>
      <c r="G56" s="68" t="s">
        <v>90</v>
      </c>
      <c r="H56" s="69">
        <f>J26+J31+J36+J41+J46+J51</f>
        <v>0</v>
      </c>
      <c r="I56" s="68" t="s">
        <v>91</v>
      </c>
      <c r="J56" s="70">
        <f>(L56-H56)</f>
        <v>0</v>
      </c>
      <c r="K56" s="68" t="s">
        <v>92</v>
      </c>
      <c r="L56" s="71">
        <f>ROUND((J26+J31+J36+J41+J46+J51)*1.21,2)</f>
        <v>0</v>
      </c>
      <c r="M56" s="13"/>
      <c r="N56" s="2"/>
      <c r="O56" s="2"/>
      <c r="P56" s="2"/>
      <c r="Q56" s="41">
        <f>0+Q26+Q31+Q36+Q41+Q46+Q51</f>
        <v>0</v>
      </c>
      <c r="R56" s="9">
        <f>0+R26+R31+R36+R41+R46+R51</f>
        <v>0</v>
      </c>
      <c r="S56" s="72">
        <f>Q56*(1+J56)+R56</f>
        <v>0</v>
      </c>
    </row>
    <row r="57" thickTop="1" thickBot="1" ht="25" customHeight="1">
      <c r="A57" s="10"/>
      <c r="B57" s="73"/>
      <c r="C57" s="73"/>
      <c r="D57" s="73"/>
      <c r="E57" s="73"/>
      <c r="F57" s="73"/>
      <c r="G57" s="74" t="s">
        <v>93</v>
      </c>
      <c r="H57" s="75">
        <f>0+J26+J31+J36+J41+J46+J51</f>
        <v>0</v>
      </c>
      <c r="I57" s="74" t="s">
        <v>94</v>
      </c>
      <c r="J57" s="76">
        <f>0+J56</f>
        <v>0</v>
      </c>
      <c r="K57" s="74" t="s">
        <v>95</v>
      </c>
      <c r="L57" s="77">
        <f>0+L56</f>
        <v>0</v>
      </c>
      <c r="M57" s="13"/>
      <c r="N57" s="2"/>
      <c r="O57" s="2"/>
      <c r="P57" s="2"/>
      <c r="Q57" s="2"/>
    </row>
    <row r="58" ht="12.75">
      <c r="A58" s="14"/>
      <c r="B58" s="4"/>
      <c r="C58" s="4"/>
      <c r="D58" s="4"/>
      <c r="E58" s="4"/>
      <c r="F58" s="4"/>
      <c r="G58" s="4"/>
      <c r="H58" s="78"/>
      <c r="I58" s="4"/>
      <c r="J58" s="78"/>
      <c r="K58" s="4"/>
      <c r="L58" s="4"/>
      <c r="M58" s="15"/>
      <c r="N58" s="2"/>
      <c r="O58" s="2"/>
      <c r="P58" s="2"/>
      <c r="Q58" s="2"/>
    </row>
    <row r="59" ht="12.7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2"/>
      <c r="O59" s="2"/>
      <c r="P59" s="2"/>
      <c r="Q59" s="2"/>
    </row>
  </sheetData>
  <mergeCells count="39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2:D32"/>
    <mergeCell ref="B33:D33"/>
    <mergeCell ref="B34:D34"/>
    <mergeCell ref="B35:D35"/>
    <mergeCell ref="B37:D37"/>
    <mergeCell ref="B38:D38"/>
    <mergeCell ref="B39:D39"/>
    <mergeCell ref="B40:D40"/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2022&amp;R&amp;P/&amp;N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 codeName="____SO__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33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 ht="12.75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0+(H39+H62+H70+H78)</f>
        <v>0</v>
      </c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6" t="s">
        <v>34</v>
      </c>
      <c r="B10" s="1"/>
      <c r="C10" s="17"/>
      <c r="D10" s="1"/>
      <c r="E10" s="1"/>
      <c r="F10" s="1"/>
      <c r="G10" s="18"/>
      <c r="H10" s="1"/>
      <c r="I10" s="39" t="s">
        <v>35</v>
      </c>
      <c r="J10" s="40">
        <f>0+H40+H63+H71+H79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286</v>
      </c>
      <c r="B11" s="1"/>
      <c r="C11" s="1"/>
      <c r="D11" s="1"/>
      <c r="E11" s="1"/>
      <c r="F11" s="1"/>
      <c r="G11" s="39"/>
      <c r="H11" s="1"/>
      <c r="I11" s="39" t="s">
        <v>37</v>
      </c>
      <c r="J11" s="40">
        <f>ROUND(0+((H39+H62+H70+H78)*1.21),2)</f>
        <v>0</v>
      </c>
      <c r="K11" s="1"/>
      <c r="L11" s="1"/>
      <c r="M11" s="13"/>
      <c r="N11" s="2"/>
      <c r="O11" s="2"/>
      <c r="P11" s="2"/>
      <c r="Q11" s="41">
        <f>IF(SUM(K20:K23)&gt;0,ROUND(SUM(S20:S23)/SUM(K20:K23)-1,8),0)</f>
        <v>0</v>
      </c>
      <c r="R11" s="9">
        <f>AVERAGE(J39,J62,J70,J78)</f>
        <v>0</v>
      </c>
      <c r="S11" s="9">
        <f>J10*(1+Q11)</f>
        <v>0</v>
      </c>
    </row>
    <row r="12" ht="12.75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9"/>
      <c r="H13" s="1"/>
      <c r="I13" s="39" t="s">
        <v>10</v>
      </c>
      <c r="J13" s="17"/>
      <c r="K13" s="1"/>
      <c r="L13" s="1"/>
      <c r="M13" s="13"/>
      <c r="N13" s="2"/>
      <c r="O13" s="2"/>
      <c r="P13" s="2"/>
      <c r="Q13" s="2"/>
    </row>
    <row r="14" ht="12.75">
      <c r="A14" s="10"/>
      <c r="B14" s="1"/>
      <c r="C14" s="1"/>
      <c r="D14" s="1"/>
      <c r="E14" s="1"/>
      <c r="F14" s="1"/>
      <c r="G14" s="1"/>
      <c r="H14" s="1"/>
      <c r="I14" s="39" t="s">
        <v>12</v>
      </c>
      <c r="J14" s="17"/>
      <c r="K14" s="1"/>
      <c r="L14" s="1"/>
      <c r="M14" s="13"/>
      <c r="N14" s="2"/>
      <c r="O14" s="2"/>
      <c r="P14" s="2"/>
      <c r="Q14" s="2"/>
    </row>
    <row r="15" hidden="1" ht="12.75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36" t="s">
        <v>38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42" t="s">
        <v>39</v>
      </c>
      <c r="C19" s="42"/>
      <c r="D19" s="42"/>
      <c r="E19" s="42" t="s">
        <v>40</v>
      </c>
      <c r="F19" s="42"/>
      <c r="G19" s="43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 ht="12.75">
      <c r="A20" s="10"/>
      <c r="B20" s="44">
        <v>1</v>
      </c>
      <c r="C20" s="1"/>
      <c r="D20" s="1"/>
      <c r="E20" s="45" t="s">
        <v>97</v>
      </c>
      <c r="F20" s="1"/>
      <c r="G20" s="1"/>
      <c r="H20" s="1"/>
      <c r="I20" s="1"/>
      <c r="J20" s="1"/>
      <c r="K20" s="46">
        <f>0+J29+J34</f>
        <v>0</v>
      </c>
      <c r="L20" s="46">
        <f>0+L39</f>
        <v>0</v>
      </c>
      <c r="M20" s="13"/>
      <c r="N20" s="2"/>
      <c r="O20" s="2"/>
      <c r="P20" s="2"/>
      <c r="Q20" s="2"/>
      <c r="S20" s="9">
        <f>S39</f>
        <v>0</v>
      </c>
    </row>
    <row r="21" ht="12.75">
      <c r="A21" s="10"/>
      <c r="B21" s="44">
        <v>5</v>
      </c>
      <c r="C21" s="1"/>
      <c r="D21" s="1"/>
      <c r="E21" s="45" t="s">
        <v>98</v>
      </c>
      <c r="F21" s="1"/>
      <c r="G21" s="1"/>
      <c r="H21" s="1"/>
      <c r="I21" s="1"/>
      <c r="J21" s="1"/>
      <c r="K21" s="46">
        <f>0+J42+J47+J52+J57</f>
        <v>0</v>
      </c>
      <c r="L21" s="46">
        <f>0+L62</f>
        <v>0</v>
      </c>
      <c r="M21" s="13"/>
      <c r="N21" s="2"/>
      <c r="O21" s="2"/>
      <c r="P21" s="2"/>
      <c r="Q21" s="2"/>
      <c r="S21" s="9">
        <f>S62</f>
        <v>0</v>
      </c>
    </row>
    <row r="22" ht="12.75">
      <c r="A22" s="10"/>
      <c r="B22" s="44">
        <v>8</v>
      </c>
      <c r="C22" s="1"/>
      <c r="D22" s="1"/>
      <c r="E22" s="45" t="s">
        <v>99</v>
      </c>
      <c r="F22" s="1"/>
      <c r="G22" s="1"/>
      <c r="H22" s="1"/>
      <c r="I22" s="1"/>
      <c r="J22" s="1"/>
      <c r="K22" s="46">
        <f>0+J65</f>
        <v>0</v>
      </c>
      <c r="L22" s="46">
        <f>0+L70</f>
        <v>0</v>
      </c>
      <c r="M22" s="13"/>
      <c r="N22" s="2"/>
      <c r="O22" s="2"/>
      <c r="P22" s="2"/>
      <c r="Q22" s="2"/>
      <c r="S22" s="9">
        <f>S70</f>
        <v>0</v>
      </c>
    </row>
    <row r="23" ht="12.75">
      <c r="A23" s="10"/>
      <c r="B23" s="44">
        <v>9</v>
      </c>
      <c r="C23" s="1"/>
      <c r="D23" s="1"/>
      <c r="E23" s="45" t="s">
        <v>100</v>
      </c>
      <c r="F23" s="1"/>
      <c r="G23" s="1"/>
      <c r="H23" s="1"/>
      <c r="I23" s="1"/>
      <c r="J23" s="1"/>
      <c r="K23" s="46">
        <f>0+J73</f>
        <v>0</v>
      </c>
      <c r="L23" s="46">
        <f>0+L78</f>
        <v>0</v>
      </c>
      <c r="M23" s="13"/>
      <c r="N23" s="2"/>
      <c r="O23" s="2"/>
      <c r="P23" s="2"/>
      <c r="Q23" s="2"/>
      <c r="S23" s="9">
        <f>S78</f>
        <v>0</v>
      </c>
    </row>
    <row r="24" ht="12.75">
      <c r="A24" s="1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15"/>
      <c r="N24" s="2"/>
      <c r="O24" s="2"/>
      <c r="P24" s="2"/>
      <c r="Q24" s="2"/>
    </row>
    <row r="25" ht="14" customHeight="1">
      <c r="A25" s="4"/>
      <c r="B25" s="36" t="s">
        <v>42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2"/>
      <c r="N25" s="2"/>
      <c r="O25" s="2"/>
      <c r="P25" s="2"/>
      <c r="Q25" s="2"/>
    </row>
    <row r="26" ht="18" customHeight="1">
      <c r="A26" s="6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9"/>
      <c r="N26" s="2"/>
      <c r="O26" s="2"/>
      <c r="P26" s="2"/>
      <c r="Q26" s="2"/>
    </row>
    <row r="27" ht="18" customHeight="1">
      <c r="A27" s="10"/>
      <c r="B27" s="42" t="s">
        <v>43</v>
      </c>
      <c r="C27" s="42" t="s">
        <v>39</v>
      </c>
      <c r="D27" s="42" t="s">
        <v>44</v>
      </c>
      <c r="E27" s="42" t="s">
        <v>40</v>
      </c>
      <c r="F27" s="42" t="s">
        <v>45</v>
      </c>
      <c r="G27" s="43" t="s">
        <v>46</v>
      </c>
      <c r="H27" s="23" t="s">
        <v>47</v>
      </c>
      <c r="I27" s="23" t="s">
        <v>48</v>
      </c>
      <c r="J27" s="23" t="s">
        <v>17</v>
      </c>
      <c r="K27" s="43" t="s">
        <v>49</v>
      </c>
      <c r="L27" s="23" t="s">
        <v>18</v>
      </c>
      <c r="M27" s="80"/>
      <c r="N27" s="2"/>
      <c r="O27" s="2"/>
      <c r="P27" s="2"/>
      <c r="Q27" s="2"/>
    </row>
    <row r="28" ht="40" customHeight="1">
      <c r="A28" s="10"/>
      <c r="B28" s="47" t="s">
        <v>101</v>
      </c>
      <c r="C28" s="1"/>
      <c r="D28" s="1"/>
      <c r="E28" s="1"/>
      <c r="F28" s="1"/>
      <c r="G28" s="1"/>
      <c r="H28" s="48"/>
      <c r="I28" s="1"/>
      <c r="J28" s="48"/>
      <c r="K28" s="1"/>
      <c r="L28" s="1"/>
      <c r="M28" s="13"/>
      <c r="N28" s="2"/>
      <c r="O28" s="2"/>
      <c r="P28" s="2"/>
      <c r="Q28" s="2"/>
    </row>
    <row r="29" ht="12.75">
      <c r="A29" s="10"/>
      <c r="B29" s="49">
        <v>1</v>
      </c>
      <c r="C29" s="50" t="s">
        <v>102</v>
      </c>
      <c r="D29" s="50" t="s">
        <v>7</v>
      </c>
      <c r="E29" s="50" t="s">
        <v>103</v>
      </c>
      <c r="F29" s="50" t="s">
        <v>7</v>
      </c>
      <c r="G29" s="51" t="s">
        <v>104</v>
      </c>
      <c r="H29" s="52">
        <v>15</v>
      </c>
      <c r="I29" s="53">
        <v>0</v>
      </c>
      <c r="J29" s="54">
        <f>ROUND(H29*I29,2)</f>
        <v>0</v>
      </c>
      <c r="K29" s="55">
        <v>0.20999999999999999</v>
      </c>
      <c r="L29" s="56">
        <f>ROUND(J29*1.21,2)</f>
        <v>0</v>
      </c>
      <c r="M29" s="13"/>
      <c r="N29" s="2"/>
      <c r="O29" s="2"/>
      <c r="P29" s="2"/>
      <c r="Q29" s="41">
        <f>IF(ISNUMBER(K29),IF(H29&gt;0,IF(I29&gt;0,J29,0),0),0)</f>
        <v>0</v>
      </c>
      <c r="R29" s="9">
        <f>IF(ISNUMBER(K29)=FALSE,J29,0)</f>
        <v>0</v>
      </c>
    </row>
    <row r="30" ht="12.75">
      <c r="A30" s="10"/>
      <c r="B30" s="57" t="s">
        <v>54</v>
      </c>
      <c r="C30" s="1"/>
      <c r="D30" s="1"/>
      <c r="E30" s="58" t="s">
        <v>105</v>
      </c>
      <c r="F30" s="1"/>
      <c r="G30" s="1"/>
      <c r="H30" s="48"/>
      <c r="I30" s="1"/>
      <c r="J30" s="48"/>
      <c r="K30" s="1"/>
      <c r="L30" s="1"/>
      <c r="M30" s="13"/>
      <c r="N30" s="2"/>
      <c r="O30" s="2"/>
      <c r="P30" s="2"/>
      <c r="Q30" s="2"/>
    </row>
    <row r="31" ht="12.75">
      <c r="A31" s="10"/>
      <c r="B31" s="57" t="s">
        <v>56</v>
      </c>
      <c r="C31" s="1"/>
      <c r="D31" s="1"/>
      <c r="E31" s="58" t="s">
        <v>287</v>
      </c>
      <c r="F31" s="1"/>
      <c r="G31" s="1"/>
      <c r="H31" s="48"/>
      <c r="I31" s="1"/>
      <c r="J31" s="48"/>
      <c r="K31" s="1"/>
      <c r="L31" s="1"/>
      <c r="M31" s="13"/>
      <c r="N31" s="2"/>
      <c r="O31" s="2"/>
      <c r="P31" s="2"/>
      <c r="Q31" s="2"/>
    </row>
    <row r="32" ht="12.75">
      <c r="A32" s="10"/>
      <c r="B32" s="57" t="s">
        <v>58</v>
      </c>
      <c r="C32" s="1"/>
      <c r="D32" s="1"/>
      <c r="E32" s="58" t="s">
        <v>107</v>
      </c>
      <c r="F32" s="1"/>
      <c r="G32" s="1"/>
      <c r="H32" s="48"/>
      <c r="I32" s="1"/>
      <c r="J32" s="48"/>
      <c r="K32" s="1"/>
      <c r="L32" s="1"/>
      <c r="M32" s="13"/>
      <c r="N32" s="2"/>
      <c r="O32" s="2"/>
      <c r="P32" s="2"/>
      <c r="Q32" s="2"/>
    </row>
    <row r="33" thickBot="1" ht="12.75">
      <c r="A33" s="10"/>
      <c r="B33" s="59" t="s">
        <v>60</v>
      </c>
      <c r="C33" s="30"/>
      <c r="D33" s="30"/>
      <c r="E33" s="60" t="s">
        <v>61</v>
      </c>
      <c r="F33" s="30"/>
      <c r="G33" s="30"/>
      <c r="H33" s="61"/>
      <c r="I33" s="30"/>
      <c r="J33" s="61"/>
      <c r="K33" s="30"/>
      <c r="L33" s="30"/>
      <c r="M33" s="13"/>
      <c r="N33" s="2"/>
      <c r="O33" s="2"/>
      <c r="P33" s="2"/>
      <c r="Q33" s="2"/>
    </row>
    <row r="34" thickTop="1" ht="12.75">
      <c r="A34" s="10"/>
      <c r="B34" s="49">
        <v>2</v>
      </c>
      <c r="C34" s="50" t="s">
        <v>198</v>
      </c>
      <c r="D34" s="50"/>
      <c r="E34" s="50" t="s">
        <v>199</v>
      </c>
      <c r="F34" s="50" t="s">
        <v>7</v>
      </c>
      <c r="G34" s="51" t="s">
        <v>111</v>
      </c>
      <c r="H34" s="62">
        <v>300</v>
      </c>
      <c r="I34" s="63">
        <v>0</v>
      </c>
      <c r="J34" s="64">
        <f>ROUND(H34*I34,2)</f>
        <v>0</v>
      </c>
      <c r="K34" s="65">
        <v>0.20999999999999999</v>
      </c>
      <c r="L34" s="66">
        <f>ROUND(J34*1.21,2)</f>
        <v>0</v>
      </c>
      <c r="M34" s="13"/>
      <c r="N34" s="2"/>
      <c r="O34" s="2"/>
      <c r="P34" s="2"/>
      <c r="Q34" s="41">
        <f>IF(ISNUMBER(K34),IF(H34&gt;0,IF(I34&gt;0,J34,0),0),0)</f>
        <v>0</v>
      </c>
      <c r="R34" s="9">
        <f>IF(ISNUMBER(K34)=FALSE,J34,0)</f>
        <v>0</v>
      </c>
    </row>
    <row r="35" ht="12.75">
      <c r="A35" s="10"/>
      <c r="B35" s="57" t="s">
        <v>54</v>
      </c>
      <c r="C35" s="1"/>
      <c r="D35" s="1"/>
      <c r="E35" s="58" t="s">
        <v>200</v>
      </c>
      <c r="F35" s="1"/>
      <c r="G35" s="1"/>
      <c r="H35" s="48"/>
      <c r="I35" s="1"/>
      <c r="J35" s="48"/>
      <c r="K35" s="1"/>
      <c r="L35" s="1"/>
      <c r="M35" s="13"/>
      <c r="N35" s="2"/>
      <c r="O35" s="2"/>
      <c r="P35" s="2"/>
      <c r="Q35" s="2"/>
    </row>
    <row r="36" ht="12.75">
      <c r="A36" s="10"/>
      <c r="B36" s="57" t="s">
        <v>56</v>
      </c>
      <c r="C36" s="1"/>
      <c r="D36" s="1"/>
      <c r="E36" s="58" t="s">
        <v>288</v>
      </c>
      <c r="F36" s="1"/>
      <c r="G36" s="1"/>
      <c r="H36" s="48"/>
      <c r="I36" s="1"/>
      <c r="J36" s="48"/>
      <c r="K36" s="1"/>
      <c r="L36" s="1"/>
      <c r="M36" s="13"/>
      <c r="N36" s="2"/>
      <c r="O36" s="2"/>
      <c r="P36" s="2"/>
      <c r="Q36" s="2"/>
    </row>
    <row r="37" ht="12.75">
      <c r="A37" s="10"/>
      <c r="B37" s="57" t="s">
        <v>58</v>
      </c>
      <c r="C37" s="1"/>
      <c r="D37" s="1"/>
      <c r="E37" s="58" t="s">
        <v>202</v>
      </c>
      <c r="F37" s="1"/>
      <c r="G37" s="1"/>
      <c r="H37" s="48"/>
      <c r="I37" s="1"/>
      <c r="J37" s="48"/>
      <c r="K37" s="1"/>
      <c r="L37" s="1"/>
      <c r="M37" s="13"/>
      <c r="N37" s="2"/>
      <c r="O37" s="2"/>
      <c r="P37" s="2"/>
      <c r="Q37" s="2"/>
    </row>
    <row r="38" thickBot="1" ht="12.75">
      <c r="A38" s="10"/>
      <c r="B38" s="59" t="s">
        <v>60</v>
      </c>
      <c r="C38" s="30"/>
      <c r="D38" s="30"/>
      <c r="E38" s="60" t="s">
        <v>61</v>
      </c>
      <c r="F38" s="30"/>
      <c r="G38" s="30"/>
      <c r="H38" s="61"/>
      <c r="I38" s="30"/>
      <c r="J38" s="61"/>
      <c r="K38" s="30"/>
      <c r="L38" s="30"/>
      <c r="M38" s="13"/>
      <c r="N38" s="2"/>
      <c r="O38" s="2"/>
      <c r="P38" s="2"/>
      <c r="Q38" s="2"/>
    </row>
    <row r="39" thickTop="1" thickBot="1" ht="25" customHeight="1">
      <c r="A39" s="10"/>
      <c r="B39" s="1"/>
      <c r="C39" s="67">
        <v>1</v>
      </c>
      <c r="D39" s="1"/>
      <c r="E39" s="67" t="s">
        <v>97</v>
      </c>
      <c r="F39" s="1"/>
      <c r="G39" s="68" t="s">
        <v>90</v>
      </c>
      <c r="H39" s="69">
        <f>J29+J34</f>
        <v>0</v>
      </c>
      <c r="I39" s="68" t="s">
        <v>91</v>
      </c>
      <c r="J39" s="70">
        <f>(L39-H39)</f>
        <v>0</v>
      </c>
      <c r="K39" s="68" t="s">
        <v>92</v>
      </c>
      <c r="L39" s="71">
        <f>ROUND((J29+J34)*1.21,2)</f>
        <v>0</v>
      </c>
      <c r="M39" s="13"/>
      <c r="N39" s="2"/>
      <c r="O39" s="2"/>
      <c r="P39" s="2"/>
      <c r="Q39" s="41">
        <f>0+Q29+Q34</f>
        <v>0</v>
      </c>
      <c r="R39" s="9">
        <f>0+R29+R34</f>
        <v>0</v>
      </c>
      <c r="S39" s="72">
        <f>Q39*(1+J39)+R39</f>
        <v>0</v>
      </c>
    </row>
    <row r="40" thickTop="1" thickBot="1" ht="25" customHeight="1">
      <c r="A40" s="10"/>
      <c r="B40" s="73"/>
      <c r="C40" s="73"/>
      <c r="D40" s="73"/>
      <c r="E40" s="73"/>
      <c r="F40" s="73"/>
      <c r="G40" s="74" t="s">
        <v>93</v>
      </c>
      <c r="H40" s="75">
        <f>0+J29+J34</f>
        <v>0</v>
      </c>
      <c r="I40" s="74" t="s">
        <v>94</v>
      </c>
      <c r="J40" s="76">
        <f>0+J39</f>
        <v>0</v>
      </c>
      <c r="K40" s="74" t="s">
        <v>95</v>
      </c>
      <c r="L40" s="77">
        <f>0+L39</f>
        <v>0</v>
      </c>
      <c r="M40" s="13"/>
      <c r="N40" s="2"/>
      <c r="O40" s="2"/>
      <c r="P40" s="2"/>
      <c r="Q40" s="2"/>
    </row>
    <row r="41" ht="40" customHeight="1">
      <c r="A41" s="10"/>
      <c r="B41" s="81" t="s">
        <v>108</v>
      </c>
      <c r="C41" s="1"/>
      <c r="D41" s="1"/>
      <c r="E41" s="1"/>
      <c r="F41" s="1"/>
      <c r="G41" s="1"/>
      <c r="H41" s="48"/>
      <c r="I41" s="1"/>
      <c r="J41" s="48"/>
      <c r="K41" s="1"/>
      <c r="L41" s="1"/>
      <c r="M41" s="13"/>
      <c r="N41" s="2"/>
      <c r="O41" s="2"/>
      <c r="P41" s="2"/>
      <c r="Q41" s="2"/>
    </row>
    <row r="42" ht="12.75">
      <c r="A42" s="10"/>
      <c r="B42" s="49">
        <v>3</v>
      </c>
      <c r="C42" s="50" t="s">
        <v>109</v>
      </c>
      <c r="D42" s="50"/>
      <c r="E42" s="50" t="s">
        <v>110</v>
      </c>
      <c r="F42" s="50" t="s">
        <v>7</v>
      </c>
      <c r="G42" s="51" t="s">
        <v>111</v>
      </c>
      <c r="H42" s="52">
        <v>300</v>
      </c>
      <c r="I42" s="53">
        <v>0</v>
      </c>
      <c r="J42" s="54">
        <f>ROUND(H42*I42,2)</f>
        <v>0</v>
      </c>
      <c r="K42" s="55">
        <v>0.20999999999999999</v>
      </c>
      <c r="L42" s="56">
        <f>ROUND(J42*1.21,2)</f>
        <v>0</v>
      </c>
      <c r="M42" s="13"/>
      <c r="N42" s="2"/>
      <c r="O42" s="2"/>
      <c r="P42" s="2"/>
      <c r="Q42" s="41">
        <f>IF(ISNUMBER(K42),IF(H42&gt;0,IF(I42&gt;0,J42,0),0),0)</f>
        <v>0</v>
      </c>
      <c r="R42" s="9">
        <f>IF(ISNUMBER(K42)=FALSE,J42,0)</f>
        <v>0</v>
      </c>
    </row>
    <row r="43" ht="12.75">
      <c r="A43" s="10"/>
      <c r="B43" s="57" t="s">
        <v>54</v>
      </c>
      <c r="C43" s="1"/>
      <c r="D43" s="1"/>
      <c r="E43" s="58" t="s">
        <v>112</v>
      </c>
      <c r="F43" s="1"/>
      <c r="G43" s="1"/>
      <c r="H43" s="48"/>
      <c r="I43" s="1"/>
      <c r="J43" s="48"/>
      <c r="K43" s="1"/>
      <c r="L43" s="1"/>
      <c r="M43" s="13"/>
      <c r="N43" s="2"/>
      <c r="O43" s="2"/>
      <c r="P43" s="2"/>
      <c r="Q43" s="2"/>
    </row>
    <row r="44" ht="12.75">
      <c r="A44" s="10"/>
      <c r="B44" s="57" t="s">
        <v>56</v>
      </c>
      <c r="C44" s="1"/>
      <c r="D44" s="1"/>
      <c r="E44" s="58" t="s">
        <v>288</v>
      </c>
      <c r="F44" s="1"/>
      <c r="G44" s="1"/>
      <c r="H44" s="48"/>
      <c r="I44" s="1"/>
      <c r="J44" s="48"/>
      <c r="K44" s="1"/>
      <c r="L44" s="1"/>
      <c r="M44" s="13"/>
      <c r="N44" s="2"/>
      <c r="O44" s="2"/>
      <c r="P44" s="2"/>
      <c r="Q44" s="2"/>
    </row>
    <row r="45" ht="12.75">
      <c r="A45" s="10"/>
      <c r="B45" s="57" t="s">
        <v>58</v>
      </c>
      <c r="C45" s="1"/>
      <c r="D45" s="1"/>
      <c r="E45" s="58" t="s">
        <v>114</v>
      </c>
      <c r="F45" s="1"/>
      <c r="G45" s="1"/>
      <c r="H45" s="48"/>
      <c r="I45" s="1"/>
      <c r="J45" s="48"/>
      <c r="K45" s="1"/>
      <c r="L45" s="1"/>
      <c r="M45" s="13"/>
      <c r="N45" s="2"/>
      <c r="O45" s="2"/>
      <c r="P45" s="2"/>
      <c r="Q45" s="2"/>
    </row>
    <row r="46" thickBot="1" ht="12.75">
      <c r="A46" s="10"/>
      <c r="B46" s="59" t="s">
        <v>60</v>
      </c>
      <c r="C46" s="30"/>
      <c r="D46" s="30"/>
      <c r="E46" s="60" t="s">
        <v>61</v>
      </c>
      <c r="F46" s="30"/>
      <c r="G46" s="30"/>
      <c r="H46" s="61"/>
      <c r="I46" s="30"/>
      <c r="J46" s="61"/>
      <c r="K46" s="30"/>
      <c r="L46" s="30"/>
      <c r="M46" s="13"/>
      <c r="N46" s="2"/>
      <c r="O46" s="2"/>
      <c r="P46" s="2"/>
      <c r="Q46" s="2"/>
    </row>
    <row r="47" thickTop="1" ht="12.75">
      <c r="A47" s="10"/>
      <c r="B47" s="49">
        <v>4</v>
      </c>
      <c r="C47" s="50" t="s">
        <v>115</v>
      </c>
      <c r="D47" s="50"/>
      <c r="E47" s="50" t="s">
        <v>116</v>
      </c>
      <c r="F47" s="50" t="s">
        <v>7</v>
      </c>
      <c r="G47" s="51" t="s">
        <v>111</v>
      </c>
      <c r="H47" s="62">
        <v>300</v>
      </c>
      <c r="I47" s="63">
        <v>0</v>
      </c>
      <c r="J47" s="64">
        <f>ROUND(H47*I47,2)</f>
        <v>0</v>
      </c>
      <c r="K47" s="65">
        <v>0.20999999999999999</v>
      </c>
      <c r="L47" s="66">
        <f>ROUND(J47*1.21,2)</f>
        <v>0</v>
      </c>
      <c r="M47" s="13"/>
      <c r="N47" s="2"/>
      <c r="O47" s="2"/>
      <c r="P47" s="2"/>
      <c r="Q47" s="41">
        <f>IF(ISNUMBER(K47),IF(H47&gt;0,IF(I47&gt;0,J47,0),0),0)</f>
        <v>0</v>
      </c>
      <c r="R47" s="9">
        <f>IF(ISNUMBER(K47)=FALSE,J47,0)</f>
        <v>0</v>
      </c>
    </row>
    <row r="48" ht="12.75">
      <c r="A48" s="10"/>
      <c r="B48" s="57" t="s">
        <v>54</v>
      </c>
      <c r="C48" s="1"/>
      <c r="D48" s="1"/>
      <c r="E48" s="58" t="s">
        <v>112</v>
      </c>
      <c r="F48" s="1"/>
      <c r="G48" s="1"/>
      <c r="H48" s="48"/>
      <c r="I48" s="1"/>
      <c r="J48" s="48"/>
      <c r="K48" s="1"/>
      <c r="L48" s="1"/>
      <c r="M48" s="13"/>
      <c r="N48" s="2"/>
      <c r="O48" s="2"/>
      <c r="P48" s="2"/>
      <c r="Q48" s="2"/>
    </row>
    <row r="49" ht="12.75">
      <c r="A49" s="10"/>
      <c r="B49" s="57" t="s">
        <v>56</v>
      </c>
      <c r="C49" s="1"/>
      <c r="D49" s="1"/>
      <c r="E49" s="58" t="s">
        <v>288</v>
      </c>
      <c r="F49" s="1"/>
      <c r="G49" s="1"/>
      <c r="H49" s="48"/>
      <c r="I49" s="1"/>
      <c r="J49" s="48"/>
      <c r="K49" s="1"/>
      <c r="L49" s="1"/>
      <c r="M49" s="13"/>
      <c r="N49" s="2"/>
      <c r="O49" s="2"/>
      <c r="P49" s="2"/>
      <c r="Q49" s="2"/>
    </row>
    <row r="50" ht="12.75">
      <c r="A50" s="10"/>
      <c r="B50" s="57" t="s">
        <v>58</v>
      </c>
      <c r="C50" s="1"/>
      <c r="D50" s="1"/>
      <c r="E50" s="58" t="s">
        <v>114</v>
      </c>
      <c r="F50" s="1"/>
      <c r="G50" s="1"/>
      <c r="H50" s="48"/>
      <c r="I50" s="1"/>
      <c r="J50" s="48"/>
      <c r="K50" s="1"/>
      <c r="L50" s="1"/>
      <c r="M50" s="13"/>
      <c r="N50" s="2"/>
      <c r="O50" s="2"/>
      <c r="P50" s="2"/>
      <c r="Q50" s="2"/>
    </row>
    <row r="51" thickBot="1" ht="12.75">
      <c r="A51" s="10"/>
      <c r="B51" s="59" t="s">
        <v>60</v>
      </c>
      <c r="C51" s="30"/>
      <c r="D51" s="30"/>
      <c r="E51" s="60" t="s">
        <v>61</v>
      </c>
      <c r="F51" s="30"/>
      <c r="G51" s="30"/>
      <c r="H51" s="61"/>
      <c r="I51" s="30"/>
      <c r="J51" s="61"/>
      <c r="K51" s="30"/>
      <c r="L51" s="30"/>
      <c r="M51" s="13"/>
      <c r="N51" s="2"/>
      <c r="O51" s="2"/>
      <c r="P51" s="2"/>
      <c r="Q51" s="2"/>
    </row>
    <row r="52" thickTop="1" ht="12.75">
      <c r="A52" s="10"/>
      <c r="B52" s="49">
        <v>5</v>
      </c>
      <c r="C52" s="50" t="s">
        <v>118</v>
      </c>
      <c r="D52" s="50"/>
      <c r="E52" s="50" t="s">
        <v>119</v>
      </c>
      <c r="F52" s="50" t="s">
        <v>7</v>
      </c>
      <c r="G52" s="51" t="s">
        <v>111</v>
      </c>
      <c r="H52" s="62">
        <v>300</v>
      </c>
      <c r="I52" s="63">
        <v>0</v>
      </c>
      <c r="J52" s="64">
        <f>ROUND(H52*I52,2)</f>
        <v>0</v>
      </c>
      <c r="K52" s="65">
        <v>0.20999999999999999</v>
      </c>
      <c r="L52" s="66">
        <f>ROUND(J52*1.21,2)</f>
        <v>0</v>
      </c>
      <c r="M52" s="13"/>
      <c r="N52" s="2"/>
      <c r="O52" s="2"/>
      <c r="P52" s="2"/>
      <c r="Q52" s="41">
        <f>IF(ISNUMBER(K52),IF(H52&gt;0,IF(I52&gt;0,J52,0),0),0)</f>
        <v>0</v>
      </c>
      <c r="R52" s="9">
        <f>IF(ISNUMBER(K52)=FALSE,J52,0)</f>
        <v>0</v>
      </c>
    </row>
    <row r="53" ht="12.75">
      <c r="A53" s="10"/>
      <c r="B53" s="57" t="s">
        <v>54</v>
      </c>
      <c r="C53" s="1"/>
      <c r="D53" s="1"/>
      <c r="E53" s="58" t="s">
        <v>120</v>
      </c>
      <c r="F53" s="1"/>
      <c r="G53" s="1"/>
      <c r="H53" s="48"/>
      <c r="I53" s="1"/>
      <c r="J53" s="48"/>
      <c r="K53" s="1"/>
      <c r="L53" s="1"/>
      <c r="M53" s="13"/>
      <c r="N53" s="2"/>
      <c r="O53" s="2"/>
      <c r="P53" s="2"/>
      <c r="Q53" s="2"/>
    </row>
    <row r="54" ht="12.75">
      <c r="A54" s="10"/>
      <c r="B54" s="57" t="s">
        <v>56</v>
      </c>
      <c r="C54" s="1"/>
      <c r="D54" s="1"/>
      <c r="E54" s="58" t="s">
        <v>288</v>
      </c>
      <c r="F54" s="1"/>
      <c r="G54" s="1"/>
      <c r="H54" s="48"/>
      <c r="I54" s="1"/>
      <c r="J54" s="48"/>
      <c r="K54" s="1"/>
      <c r="L54" s="1"/>
      <c r="M54" s="13"/>
      <c r="N54" s="2"/>
      <c r="O54" s="2"/>
      <c r="P54" s="2"/>
      <c r="Q54" s="2"/>
    </row>
    <row r="55" ht="12.75">
      <c r="A55" s="10"/>
      <c r="B55" s="57" t="s">
        <v>58</v>
      </c>
      <c r="C55" s="1"/>
      <c r="D55" s="1"/>
      <c r="E55" s="58" t="s">
        <v>121</v>
      </c>
      <c r="F55" s="1"/>
      <c r="G55" s="1"/>
      <c r="H55" s="48"/>
      <c r="I55" s="1"/>
      <c r="J55" s="48"/>
      <c r="K55" s="1"/>
      <c r="L55" s="1"/>
      <c r="M55" s="13"/>
      <c r="N55" s="2"/>
      <c r="O55" s="2"/>
      <c r="P55" s="2"/>
      <c r="Q55" s="2"/>
    </row>
    <row r="56" thickBot="1" ht="12.75">
      <c r="A56" s="10"/>
      <c r="B56" s="59" t="s">
        <v>60</v>
      </c>
      <c r="C56" s="30"/>
      <c r="D56" s="30"/>
      <c r="E56" s="60" t="s">
        <v>61</v>
      </c>
      <c r="F56" s="30"/>
      <c r="G56" s="30"/>
      <c r="H56" s="61"/>
      <c r="I56" s="30"/>
      <c r="J56" s="61"/>
      <c r="K56" s="30"/>
      <c r="L56" s="30"/>
      <c r="M56" s="13"/>
      <c r="N56" s="2"/>
      <c r="O56" s="2"/>
      <c r="P56" s="2"/>
      <c r="Q56" s="2"/>
    </row>
    <row r="57" thickTop="1" ht="12.75">
      <c r="A57" s="10"/>
      <c r="B57" s="49">
        <v>6</v>
      </c>
      <c r="C57" s="50" t="s">
        <v>122</v>
      </c>
      <c r="D57" s="50"/>
      <c r="E57" s="50" t="s">
        <v>123</v>
      </c>
      <c r="F57" s="50" t="s">
        <v>7</v>
      </c>
      <c r="G57" s="51" t="s">
        <v>111</v>
      </c>
      <c r="H57" s="62">
        <v>300</v>
      </c>
      <c r="I57" s="63">
        <v>0</v>
      </c>
      <c r="J57" s="64">
        <f>ROUND(H57*I57,2)</f>
        <v>0</v>
      </c>
      <c r="K57" s="65">
        <v>0.20999999999999999</v>
      </c>
      <c r="L57" s="66">
        <f>ROUND(J57*1.21,2)</f>
        <v>0</v>
      </c>
      <c r="M57" s="13"/>
      <c r="N57" s="2"/>
      <c r="O57" s="2"/>
      <c r="P57" s="2"/>
      <c r="Q57" s="41">
        <f>IF(ISNUMBER(K57),IF(H57&gt;0,IF(I57&gt;0,J57,0),0),0)</f>
        <v>0</v>
      </c>
      <c r="R57" s="9">
        <f>IF(ISNUMBER(K57)=FALSE,J57,0)</f>
        <v>0</v>
      </c>
    </row>
    <row r="58" ht="12.75">
      <c r="A58" s="10"/>
      <c r="B58" s="57" t="s">
        <v>54</v>
      </c>
      <c r="C58" s="1"/>
      <c r="D58" s="1"/>
      <c r="E58" s="58" t="s">
        <v>124</v>
      </c>
      <c r="F58" s="1"/>
      <c r="G58" s="1"/>
      <c r="H58" s="48"/>
      <c r="I58" s="1"/>
      <c r="J58" s="48"/>
      <c r="K58" s="1"/>
      <c r="L58" s="1"/>
      <c r="M58" s="13"/>
      <c r="N58" s="2"/>
      <c r="O58" s="2"/>
      <c r="P58" s="2"/>
      <c r="Q58" s="2"/>
    </row>
    <row r="59" ht="12.75">
      <c r="A59" s="10"/>
      <c r="B59" s="57" t="s">
        <v>56</v>
      </c>
      <c r="C59" s="1"/>
      <c r="D59" s="1"/>
      <c r="E59" s="58" t="s">
        <v>288</v>
      </c>
      <c r="F59" s="1"/>
      <c r="G59" s="1"/>
      <c r="H59" s="48"/>
      <c r="I59" s="1"/>
      <c r="J59" s="48"/>
      <c r="K59" s="1"/>
      <c r="L59" s="1"/>
      <c r="M59" s="13"/>
      <c r="N59" s="2"/>
      <c r="O59" s="2"/>
      <c r="P59" s="2"/>
      <c r="Q59" s="2"/>
    </row>
    <row r="60" ht="12.75">
      <c r="A60" s="10"/>
      <c r="B60" s="57" t="s">
        <v>58</v>
      </c>
      <c r="C60" s="1"/>
      <c r="D60" s="1"/>
      <c r="E60" s="58" t="s">
        <v>121</v>
      </c>
      <c r="F60" s="1"/>
      <c r="G60" s="1"/>
      <c r="H60" s="48"/>
      <c r="I60" s="1"/>
      <c r="J60" s="48"/>
      <c r="K60" s="1"/>
      <c r="L60" s="1"/>
      <c r="M60" s="13"/>
      <c r="N60" s="2"/>
      <c r="O60" s="2"/>
      <c r="P60" s="2"/>
      <c r="Q60" s="2"/>
    </row>
    <row r="61" thickBot="1" ht="12.75">
      <c r="A61" s="10"/>
      <c r="B61" s="59" t="s">
        <v>60</v>
      </c>
      <c r="C61" s="30"/>
      <c r="D61" s="30"/>
      <c r="E61" s="60" t="s">
        <v>61</v>
      </c>
      <c r="F61" s="30"/>
      <c r="G61" s="30"/>
      <c r="H61" s="61"/>
      <c r="I61" s="30"/>
      <c r="J61" s="61"/>
      <c r="K61" s="30"/>
      <c r="L61" s="30"/>
      <c r="M61" s="13"/>
      <c r="N61" s="2"/>
      <c r="O61" s="2"/>
      <c r="P61" s="2"/>
      <c r="Q61" s="2"/>
    </row>
    <row r="62" thickTop="1" thickBot="1" ht="25" customHeight="1">
      <c r="A62" s="10"/>
      <c r="B62" s="1"/>
      <c r="C62" s="67">
        <v>5</v>
      </c>
      <c r="D62" s="1"/>
      <c r="E62" s="67" t="s">
        <v>98</v>
      </c>
      <c r="F62" s="1"/>
      <c r="G62" s="68" t="s">
        <v>90</v>
      </c>
      <c r="H62" s="69">
        <f>J42+J47+J52+J57</f>
        <v>0</v>
      </c>
      <c r="I62" s="68" t="s">
        <v>91</v>
      </c>
      <c r="J62" s="70">
        <f>(L62-H62)</f>
        <v>0</v>
      </c>
      <c r="K62" s="68" t="s">
        <v>92</v>
      </c>
      <c r="L62" s="71">
        <f>ROUND((J42+J47+J52+J57)*1.21,2)</f>
        <v>0</v>
      </c>
      <c r="M62" s="13"/>
      <c r="N62" s="2"/>
      <c r="O62" s="2"/>
      <c r="P62" s="2"/>
      <c r="Q62" s="41">
        <f>0+Q42+Q47+Q52+Q57</f>
        <v>0</v>
      </c>
      <c r="R62" s="9">
        <f>0+R42+R47+R52+R57</f>
        <v>0</v>
      </c>
      <c r="S62" s="72">
        <f>Q62*(1+J62)+R62</f>
        <v>0</v>
      </c>
    </row>
    <row r="63" thickTop="1" thickBot="1" ht="25" customHeight="1">
      <c r="A63" s="10"/>
      <c r="B63" s="73"/>
      <c r="C63" s="73"/>
      <c r="D63" s="73"/>
      <c r="E63" s="73"/>
      <c r="F63" s="73"/>
      <c r="G63" s="74" t="s">
        <v>93</v>
      </c>
      <c r="H63" s="75">
        <f>0+J42+J47+J52+J57</f>
        <v>0</v>
      </c>
      <c r="I63" s="74" t="s">
        <v>94</v>
      </c>
      <c r="J63" s="76">
        <f>0+J62</f>
        <v>0</v>
      </c>
      <c r="K63" s="74" t="s">
        <v>95</v>
      </c>
      <c r="L63" s="77">
        <f>0+L62</f>
        <v>0</v>
      </c>
      <c r="M63" s="13"/>
      <c r="N63" s="2"/>
      <c r="O63" s="2"/>
      <c r="P63" s="2"/>
      <c r="Q63" s="2"/>
    </row>
    <row r="64" ht="40" customHeight="1">
      <c r="A64" s="10"/>
      <c r="B64" s="81" t="s">
        <v>125</v>
      </c>
      <c r="C64" s="1"/>
      <c r="D64" s="1"/>
      <c r="E64" s="1"/>
      <c r="F64" s="1"/>
      <c r="G64" s="1"/>
      <c r="H64" s="48"/>
      <c r="I64" s="1"/>
      <c r="J64" s="48"/>
      <c r="K64" s="1"/>
      <c r="L64" s="1"/>
      <c r="M64" s="13"/>
      <c r="N64" s="2"/>
      <c r="O64" s="2"/>
      <c r="P64" s="2"/>
      <c r="Q64" s="2"/>
    </row>
    <row r="65" ht="12.75">
      <c r="A65" s="10"/>
      <c r="B65" s="49">
        <v>7</v>
      </c>
      <c r="C65" s="50" t="s">
        <v>242</v>
      </c>
      <c r="D65" s="50"/>
      <c r="E65" s="50" t="s">
        <v>243</v>
      </c>
      <c r="F65" s="50" t="s">
        <v>7</v>
      </c>
      <c r="G65" s="51" t="s">
        <v>87</v>
      </c>
      <c r="H65" s="52">
        <v>1</v>
      </c>
      <c r="I65" s="53">
        <v>0</v>
      </c>
      <c r="J65" s="54">
        <f>ROUND(H65*I65,2)</f>
        <v>0</v>
      </c>
      <c r="K65" s="55">
        <v>0.20999999999999999</v>
      </c>
      <c r="L65" s="56">
        <f>ROUND(J65*1.21,2)</f>
        <v>0</v>
      </c>
      <c r="M65" s="13"/>
      <c r="N65" s="2"/>
      <c r="O65" s="2"/>
      <c r="P65" s="2"/>
      <c r="Q65" s="41">
        <f>IF(ISNUMBER(K65),IF(H65&gt;0,IF(I65&gt;0,J65,0),0),0)</f>
        <v>0</v>
      </c>
      <c r="R65" s="9">
        <f>IF(ISNUMBER(K65)=FALSE,J65,0)</f>
        <v>0</v>
      </c>
    </row>
    <row r="66" ht="12.75">
      <c r="A66" s="10"/>
      <c r="B66" s="57" t="s">
        <v>54</v>
      </c>
      <c r="C66" s="1"/>
      <c r="D66" s="1"/>
      <c r="E66" s="58" t="s">
        <v>289</v>
      </c>
      <c r="F66" s="1"/>
      <c r="G66" s="1"/>
      <c r="H66" s="48"/>
      <c r="I66" s="1"/>
      <c r="J66" s="48"/>
      <c r="K66" s="1"/>
      <c r="L66" s="1"/>
      <c r="M66" s="13"/>
      <c r="N66" s="2"/>
      <c r="O66" s="2"/>
      <c r="P66" s="2"/>
      <c r="Q66" s="2"/>
    </row>
    <row r="67" ht="12.75">
      <c r="A67" s="10"/>
      <c r="B67" s="57" t="s">
        <v>56</v>
      </c>
      <c r="C67" s="1"/>
      <c r="D67" s="1"/>
      <c r="E67" s="58" t="s">
        <v>57</v>
      </c>
      <c r="F67" s="1"/>
      <c r="G67" s="1"/>
      <c r="H67" s="48"/>
      <c r="I67" s="1"/>
      <c r="J67" s="48"/>
      <c r="K67" s="1"/>
      <c r="L67" s="1"/>
      <c r="M67" s="13"/>
      <c r="N67" s="2"/>
      <c r="O67" s="2"/>
      <c r="P67" s="2"/>
      <c r="Q67" s="2"/>
    </row>
    <row r="68" ht="12.75">
      <c r="A68" s="10"/>
      <c r="B68" s="57" t="s">
        <v>58</v>
      </c>
      <c r="C68" s="1"/>
      <c r="D68" s="1"/>
      <c r="E68" s="58" t="s">
        <v>129</v>
      </c>
      <c r="F68" s="1"/>
      <c r="G68" s="1"/>
      <c r="H68" s="48"/>
      <c r="I68" s="1"/>
      <c r="J68" s="48"/>
      <c r="K68" s="1"/>
      <c r="L68" s="1"/>
      <c r="M68" s="13"/>
      <c r="N68" s="2"/>
      <c r="O68" s="2"/>
      <c r="P68" s="2"/>
      <c r="Q68" s="2"/>
    </row>
    <row r="69" thickBot="1" ht="12.75">
      <c r="A69" s="10"/>
      <c r="B69" s="59" t="s">
        <v>60</v>
      </c>
      <c r="C69" s="30"/>
      <c r="D69" s="30"/>
      <c r="E69" s="60" t="s">
        <v>61</v>
      </c>
      <c r="F69" s="30"/>
      <c r="G69" s="30"/>
      <c r="H69" s="61"/>
      <c r="I69" s="30"/>
      <c r="J69" s="61"/>
      <c r="K69" s="30"/>
      <c r="L69" s="30"/>
      <c r="M69" s="13"/>
      <c r="N69" s="2"/>
      <c r="O69" s="2"/>
      <c r="P69" s="2"/>
      <c r="Q69" s="2"/>
    </row>
    <row r="70" thickTop="1" thickBot="1" ht="25" customHeight="1">
      <c r="A70" s="10"/>
      <c r="B70" s="1"/>
      <c r="C70" s="67">
        <v>8</v>
      </c>
      <c r="D70" s="1"/>
      <c r="E70" s="67" t="s">
        <v>99</v>
      </c>
      <c r="F70" s="1"/>
      <c r="G70" s="68" t="s">
        <v>90</v>
      </c>
      <c r="H70" s="69">
        <f>0+J65</f>
        <v>0</v>
      </c>
      <c r="I70" s="68" t="s">
        <v>91</v>
      </c>
      <c r="J70" s="70">
        <f>(L70-H70)</f>
        <v>0</v>
      </c>
      <c r="K70" s="68" t="s">
        <v>92</v>
      </c>
      <c r="L70" s="71">
        <f>ROUND((0+J65)*1.21,2)</f>
        <v>0</v>
      </c>
      <c r="M70" s="13"/>
      <c r="N70" s="2"/>
      <c r="O70" s="2"/>
      <c r="P70" s="2"/>
      <c r="Q70" s="41">
        <f>0+Q65</f>
        <v>0</v>
      </c>
      <c r="R70" s="9">
        <f>0+R65</f>
        <v>0</v>
      </c>
      <c r="S70" s="72">
        <f>Q70*(1+J70)+R70</f>
        <v>0</v>
      </c>
    </row>
    <row r="71" thickTop="1" thickBot="1" ht="25" customHeight="1">
      <c r="A71" s="10"/>
      <c r="B71" s="73"/>
      <c r="C71" s="73"/>
      <c r="D71" s="73"/>
      <c r="E71" s="73"/>
      <c r="F71" s="73"/>
      <c r="G71" s="74" t="s">
        <v>93</v>
      </c>
      <c r="H71" s="75">
        <f>0+J65</f>
        <v>0</v>
      </c>
      <c r="I71" s="74" t="s">
        <v>94</v>
      </c>
      <c r="J71" s="76">
        <f>0+J70</f>
        <v>0</v>
      </c>
      <c r="K71" s="74" t="s">
        <v>95</v>
      </c>
      <c r="L71" s="77">
        <f>0+L70</f>
        <v>0</v>
      </c>
      <c r="M71" s="13"/>
      <c r="N71" s="2"/>
      <c r="O71" s="2"/>
      <c r="P71" s="2"/>
      <c r="Q71" s="2"/>
    </row>
    <row r="72" ht="40" customHeight="1">
      <c r="A72" s="10"/>
      <c r="B72" s="81" t="s">
        <v>130</v>
      </c>
      <c r="C72" s="1"/>
      <c r="D72" s="1"/>
      <c r="E72" s="1"/>
      <c r="F72" s="1"/>
      <c r="G72" s="1"/>
      <c r="H72" s="48"/>
      <c r="I72" s="1"/>
      <c r="J72" s="48"/>
      <c r="K72" s="1"/>
      <c r="L72" s="1"/>
      <c r="M72" s="13"/>
      <c r="N72" s="2"/>
      <c r="O72" s="2"/>
      <c r="P72" s="2"/>
      <c r="Q72" s="2"/>
    </row>
    <row r="73" ht="12.75">
      <c r="A73" s="10"/>
      <c r="B73" s="49">
        <v>8</v>
      </c>
      <c r="C73" s="50" t="s">
        <v>290</v>
      </c>
      <c r="D73" s="50"/>
      <c r="E73" s="50" t="s">
        <v>291</v>
      </c>
      <c r="F73" s="50" t="s">
        <v>7</v>
      </c>
      <c r="G73" s="51" t="s">
        <v>87</v>
      </c>
      <c r="H73" s="52">
        <v>1</v>
      </c>
      <c r="I73" s="53">
        <v>0</v>
      </c>
      <c r="J73" s="54">
        <f>ROUND(H73*I73,2)</f>
        <v>0</v>
      </c>
      <c r="K73" s="55">
        <v>0.20999999999999999</v>
      </c>
      <c r="L73" s="56">
        <f>ROUND(J73*1.21,2)</f>
        <v>0</v>
      </c>
      <c r="M73" s="13"/>
      <c r="N73" s="2"/>
      <c r="O73" s="2"/>
      <c r="P73" s="2"/>
      <c r="Q73" s="41">
        <f>IF(ISNUMBER(K73),IF(H73&gt;0,IF(I73&gt;0,J73,0),0),0)</f>
        <v>0</v>
      </c>
      <c r="R73" s="9">
        <f>IF(ISNUMBER(K73)=FALSE,J73,0)</f>
        <v>0</v>
      </c>
    </row>
    <row r="74" ht="12.75">
      <c r="A74" s="10"/>
      <c r="B74" s="57" t="s">
        <v>54</v>
      </c>
      <c r="C74" s="1"/>
      <c r="D74" s="1"/>
      <c r="E74" s="58" t="s">
        <v>138</v>
      </c>
      <c r="F74" s="1"/>
      <c r="G74" s="1"/>
      <c r="H74" s="48"/>
      <c r="I74" s="1"/>
      <c r="J74" s="48"/>
      <c r="K74" s="1"/>
      <c r="L74" s="1"/>
      <c r="M74" s="13"/>
      <c r="N74" s="2"/>
      <c r="O74" s="2"/>
      <c r="P74" s="2"/>
      <c r="Q74" s="2"/>
    </row>
    <row r="75" ht="12.75">
      <c r="A75" s="10"/>
      <c r="B75" s="57" t="s">
        <v>56</v>
      </c>
      <c r="C75" s="1"/>
      <c r="D75" s="1"/>
      <c r="E75" s="58" t="s">
        <v>292</v>
      </c>
      <c r="F75" s="1"/>
      <c r="G75" s="1"/>
      <c r="H75" s="48"/>
      <c r="I75" s="1"/>
      <c r="J75" s="48"/>
      <c r="K75" s="1"/>
      <c r="L75" s="1"/>
      <c r="M75" s="13"/>
      <c r="N75" s="2"/>
      <c r="O75" s="2"/>
      <c r="P75" s="2"/>
      <c r="Q75" s="2"/>
    </row>
    <row r="76" ht="12.75">
      <c r="A76" s="10"/>
      <c r="B76" s="57" t="s">
        <v>58</v>
      </c>
      <c r="C76" s="1"/>
      <c r="D76" s="1"/>
      <c r="E76" s="58" t="s">
        <v>293</v>
      </c>
      <c r="F76" s="1"/>
      <c r="G76" s="1"/>
      <c r="H76" s="48"/>
      <c r="I76" s="1"/>
      <c r="J76" s="48"/>
      <c r="K76" s="1"/>
      <c r="L76" s="1"/>
      <c r="M76" s="13"/>
      <c r="N76" s="2"/>
      <c r="O76" s="2"/>
      <c r="P76" s="2"/>
      <c r="Q76" s="2"/>
    </row>
    <row r="77" thickBot="1" ht="12.75">
      <c r="A77" s="10"/>
      <c r="B77" s="59" t="s">
        <v>60</v>
      </c>
      <c r="C77" s="30"/>
      <c r="D77" s="30"/>
      <c r="E77" s="60" t="s">
        <v>61</v>
      </c>
      <c r="F77" s="30"/>
      <c r="G77" s="30"/>
      <c r="H77" s="61"/>
      <c r="I77" s="30"/>
      <c r="J77" s="61"/>
      <c r="K77" s="30"/>
      <c r="L77" s="30"/>
      <c r="M77" s="13"/>
      <c r="N77" s="2"/>
      <c r="O77" s="2"/>
      <c r="P77" s="2"/>
      <c r="Q77" s="2"/>
    </row>
    <row r="78" thickTop="1" thickBot="1" ht="25" customHeight="1">
      <c r="A78" s="10"/>
      <c r="B78" s="1"/>
      <c r="C78" s="67">
        <v>9</v>
      </c>
      <c r="D78" s="1"/>
      <c r="E78" s="67" t="s">
        <v>100</v>
      </c>
      <c r="F78" s="1"/>
      <c r="G78" s="68" t="s">
        <v>90</v>
      </c>
      <c r="H78" s="69">
        <f>0+J73</f>
        <v>0</v>
      </c>
      <c r="I78" s="68" t="s">
        <v>91</v>
      </c>
      <c r="J78" s="70">
        <f>(L78-H78)</f>
        <v>0</v>
      </c>
      <c r="K78" s="68" t="s">
        <v>92</v>
      </c>
      <c r="L78" s="71">
        <f>ROUND((0+J73)*1.21,2)</f>
        <v>0</v>
      </c>
      <c r="M78" s="13"/>
      <c r="N78" s="2"/>
      <c r="O78" s="2"/>
      <c r="P78" s="2"/>
      <c r="Q78" s="41">
        <f>0+Q73</f>
        <v>0</v>
      </c>
      <c r="R78" s="9">
        <f>0+R73</f>
        <v>0</v>
      </c>
      <c r="S78" s="72">
        <f>Q78*(1+J78)+R78</f>
        <v>0</v>
      </c>
    </row>
    <row r="79" thickTop="1" thickBot="1" ht="25" customHeight="1">
      <c r="A79" s="10"/>
      <c r="B79" s="73"/>
      <c r="C79" s="73"/>
      <c r="D79" s="73"/>
      <c r="E79" s="73"/>
      <c r="F79" s="73"/>
      <c r="G79" s="74" t="s">
        <v>93</v>
      </c>
      <c r="H79" s="75">
        <f>0+J73</f>
        <v>0</v>
      </c>
      <c r="I79" s="74" t="s">
        <v>94</v>
      </c>
      <c r="J79" s="76">
        <f>0+J78</f>
        <v>0</v>
      </c>
      <c r="K79" s="74" t="s">
        <v>95</v>
      </c>
      <c r="L79" s="77">
        <f>0+L78</f>
        <v>0</v>
      </c>
      <c r="M79" s="13"/>
      <c r="N79" s="2"/>
      <c r="O79" s="2"/>
      <c r="P79" s="2"/>
      <c r="Q79" s="2"/>
    </row>
    <row r="80" ht="12.75">
      <c r="A80" s="14"/>
      <c r="B80" s="4"/>
      <c r="C80" s="4"/>
      <c r="D80" s="4"/>
      <c r="E80" s="4"/>
      <c r="F80" s="4"/>
      <c r="G80" s="4"/>
      <c r="H80" s="78"/>
      <c r="I80" s="4"/>
      <c r="J80" s="78"/>
      <c r="K80" s="4"/>
      <c r="L80" s="4"/>
      <c r="M80" s="15"/>
      <c r="N80" s="2"/>
      <c r="O80" s="2"/>
      <c r="P80" s="2"/>
      <c r="Q80" s="2"/>
    </row>
    <row r="81" ht="12.7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2"/>
      <c r="O81" s="2"/>
      <c r="P81" s="2"/>
      <c r="Q81" s="2"/>
    </row>
  </sheetData>
  <mergeCells count="53">
    <mergeCell ref="B41:L41"/>
    <mergeCell ref="B43:D43"/>
    <mergeCell ref="B44:D44"/>
    <mergeCell ref="B45:D45"/>
    <mergeCell ref="B46:D46"/>
    <mergeCell ref="B48:D48"/>
    <mergeCell ref="B49:D49"/>
    <mergeCell ref="B50:D50"/>
    <mergeCell ref="B51:D51"/>
    <mergeCell ref="B53:D53"/>
    <mergeCell ref="B54:D54"/>
    <mergeCell ref="B55:D55"/>
    <mergeCell ref="B56:D56"/>
    <mergeCell ref="B58:D58"/>
    <mergeCell ref="B59:D59"/>
    <mergeCell ref="B60:D60"/>
    <mergeCell ref="B61:D61"/>
    <mergeCell ref="B64:L64"/>
    <mergeCell ref="B66:D66"/>
    <mergeCell ref="B67:D67"/>
    <mergeCell ref="B68:D68"/>
    <mergeCell ref="B69:D69"/>
    <mergeCell ref="B74:D74"/>
    <mergeCell ref="B75:D75"/>
    <mergeCell ref="B76:D76"/>
    <mergeCell ref="B77:D77"/>
    <mergeCell ref="B72:L72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2:D22"/>
    <mergeCell ref="B25:C26"/>
    <mergeCell ref="B28:L28"/>
    <mergeCell ref="B30:D30"/>
    <mergeCell ref="B31:D31"/>
    <mergeCell ref="B32:D32"/>
    <mergeCell ref="B33:D33"/>
    <mergeCell ref="B35:D35"/>
    <mergeCell ref="B36:D36"/>
    <mergeCell ref="B37:D37"/>
    <mergeCell ref="B38:D38"/>
    <mergeCell ref="B23:D23"/>
  </mergeCells>
  <pageMargins left="0.39375" right="0.39375" top="0.5902778" bottom="0.39375" header="0.1965278" footer="0.1576389"/>
  <pageSetup paperSize="9" orientation="portrait" fitToHeight="0"/>
  <headerFooter>
    <oddFooter>&amp;LOTSKP 2022&amp;R&amp;P/&amp;N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 codeName="____SO____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33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 ht="12.75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0+(H46+H89+H97+H125+H133+H156)</f>
        <v>0</v>
      </c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6" t="s">
        <v>34</v>
      </c>
      <c r="B10" s="1"/>
      <c r="C10" s="17"/>
      <c r="D10" s="1"/>
      <c r="E10" s="1"/>
      <c r="F10" s="1"/>
      <c r="G10" s="18"/>
      <c r="H10" s="1"/>
      <c r="I10" s="39" t="s">
        <v>35</v>
      </c>
      <c r="J10" s="40">
        <f>0+H47+H90+H98+H126+H134+H157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294</v>
      </c>
      <c r="B11" s="1"/>
      <c r="C11" s="1"/>
      <c r="D11" s="1"/>
      <c r="E11" s="1"/>
      <c r="F11" s="1"/>
      <c r="G11" s="39"/>
      <c r="H11" s="1"/>
      <c r="I11" s="39" t="s">
        <v>37</v>
      </c>
      <c r="J11" s="40">
        <f>ROUND(0+((H46+H89+H97+H125+H133+H156)*1.21),2)</f>
        <v>0</v>
      </c>
      <c r="K11" s="1"/>
      <c r="L11" s="1"/>
      <c r="M11" s="13"/>
      <c r="N11" s="2"/>
      <c r="O11" s="2"/>
      <c r="P11" s="2"/>
      <c r="Q11" s="41">
        <f>IF(SUM(K20:K25)&gt;0,ROUND(SUM(S20:S25)/SUM(K20:K25)-1,8),0)</f>
        <v>0</v>
      </c>
      <c r="R11" s="9">
        <f>AVERAGE(J46,J89,J97,J125,J133,J156)</f>
        <v>0</v>
      </c>
      <c r="S11" s="9">
        <f>J10*(1+Q11)</f>
        <v>0</v>
      </c>
    </row>
    <row r="12" ht="12.75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9"/>
      <c r="H13" s="1"/>
      <c r="I13" s="39" t="s">
        <v>10</v>
      </c>
      <c r="J13" s="17"/>
      <c r="K13" s="1"/>
      <c r="L13" s="1"/>
      <c r="M13" s="13"/>
      <c r="N13" s="2"/>
      <c r="O13" s="2"/>
      <c r="P13" s="2"/>
      <c r="Q13" s="2"/>
    </row>
    <row r="14" ht="12.75">
      <c r="A14" s="10"/>
      <c r="B14" s="1"/>
      <c r="C14" s="1"/>
      <c r="D14" s="1"/>
      <c r="E14" s="1"/>
      <c r="F14" s="1"/>
      <c r="G14" s="1"/>
      <c r="H14" s="1"/>
      <c r="I14" s="39" t="s">
        <v>12</v>
      </c>
      <c r="J14" s="17"/>
      <c r="K14" s="1"/>
      <c r="L14" s="1"/>
      <c r="M14" s="13"/>
      <c r="N14" s="2"/>
      <c r="O14" s="2"/>
      <c r="P14" s="2"/>
      <c r="Q14" s="2"/>
    </row>
    <row r="15" hidden="1" ht="12.75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36" t="s">
        <v>38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42" t="s">
        <v>39</v>
      </c>
      <c r="C19" s="42"/>
      <c r="D19" s="42"/>
      <c r="E19" s="42" t="s">
        <v>40</v>
      </c>
      <c r="F19" s="42"/>
      <c r="G19" s="43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 ht="12.75">
      <c r="A20" s="10"/>
      <c r="B20" s="44">
        <v>0</v>
      </c>
      <c r="C20" s="1"/>
      <c r="D20" s="1"/>
      <c r="E20" s="45" t="s">
        <v>41</v>
      </c>
      <c r="F20" s="1"/>
      <c r="G20" s="1"/>
      <c r="H20" s="1"/>
      <c r="I20" s="1"/>
      <c r="J20" s="1"/>
      <c r="K20" s="46">
        <f>0+J31+J36+J41</f>
        <v>0</v>
      </c>
      <c r="L20" s="46">
        <f>0+L46</f>
        <v>0</v>
      </c>
      <c r="M20" s="13"/>
      <c r="N20" s="2"/>
      <c r="O20" s="2"/>
      <c r="P20" s="2"/>
      <c r="Q20" s="2"/>
      <c r="S20" s="9">
        <f>S46</f>
        <v>0</v>
      </c>
    </row>
    <row r="21" ht="12.75">
      <c r="A21" s="10"/>
      <c r="B21" s="44">
        <v>1</v>
      </c>
      <c r="C21" s="1"/>
      <c r="D21" s="1"/>
      <c r="E21" s="45" t="s">
        <v>97</v>
      </c>
      <c r="F21" s="1"/>
      <c r="G21" s="1"/>
      <c r="H21" s="1"/>
      <c r="I21" s="1"/>
      <c r="J21" s="1"/>
      <c r="K21" s="46">
        <f>0+J49+J54+J59+J64+J69+J74+J79+J84</f>
        <v>0</v>
      </c>
      <c r="L21" s="46">
        <f>0+L89</f>
        <v>0</v>
      </c>
      <c r="M21" s="13"/>
      <c r="N21" s="2"/>
      <c r="O21" s="2"/>
      <c r="P21" s="2"/>
      <c r="Q21" s="2"/>
      <c r="S21" s="9">
        <f>S89</f>
        <v>0</v>
      </c>
    </row>
    <row r="22" ht="12.75">
      <c r="A22" s="10"/>
      <c r="B22" s="44">
        <v>4</v>
      </c>
      <c r="C22" s="1"/>
      <c r="D22" s="1"/>
      <c r="E22" s="45" t="s">
        <v>151</v>
      </c>
      <c r="F22" s="1"/>
      <c r="G22" s="1"/>
      <c r="H22" s="1"/>
      <c r="I22" s="1"/>
      <c r="J22" s="1"/>
      <c r="K22" s="46">
        <f>0+J92</f>
        <v>0</v>
      </c>
      <c r="L22" s="46">
        <f>0+L97</f>
        <v>0</v>
      </c>
      <c r="M22" s="13"/>
      <c r="N22" s="2"/>
      <c r="O22" s="2"/>
      <c r="P22" s="2"/>
      <c r="Q22" s="2"/>
      <c r="S22" s="9">
        <f>S97</f>
        <v>0</v>
      </c>
    </row>
    <row r="23" ht="12.75">
      <c r="A23" s="10"/>
      <c r="B23" s="44">
        <v>5</v>
      </c>
      <c r="C23" s="1"/>
      <c r="D23" s="1"/>
      <c r="E23" s="45" t="s">
        <v>98</v>
      </c>
      <c r="F23" s="1"/>
      <c r="G23" s="1"/>
      <c r="H23" s="1"/>
      <c r="I23" s="1"/>
      <c r="J23" s="1"/>
      <c r="K23" s="46">
        <f>0+J100+J105+J110+J115+J120</f>
        <v>0</v>
      </c>
      <c r="L23" s="46">
        <f>0+L125</f>
        <v>0</v>
      </c>
      <c r="M23" s="13"/>
      <c r="N23" s="2"/>
      <c r="O23" s="2"/>
      <c r="P23" s="2"/>
      <c r="Q23" s="2"/>
      <c r="S23" s="9">
        <f>S125</f>
        <v>0</v>
      </c>
    </row>
    <row r="24" ht="12.75">
      <c r="A24" s="10"/>
      <c r="B24" s="44">
        <v>8</v>
      </c>
      <c r="C24" s="1"/>
      <c r="D24" s="1"/>
      <c r="E24" s="45" t="s">
        <v>99</v>
      </c>
      <c r="F24" s="1"/>
      <c r="G24" s="1"/>
      <c r="H24" s="1"/>
      <c r="I24" s="1"/>
      <c r="J24" s="1"/>
      <c r="K24" s="46">
        <f>0+J128</f>
        <v>0</v>
      </c>
      <c r="L24" s="46">
        <f>0+L133</f>
        <v>0</v>
      </c>
      <c r="M24" s="13"/>
      <c r="N24" s="2"/>
      <c r="O24" s="2"/>
      <c r="P24" s="2"/>
      <c r="Q24" s="2"/>
      <c r="S24" s="9">
        <f>S133</f>
        <v>0</v>
      </c>
    </row>
    <row r="25" ht="12.75">
      <c r="A25" s="10"/>
      <c r="B25" s="44">
        <v>9</v>
      </c>
      <c r="C25" s="1"/>
      <c r="D25" s="1"/>
      <c r="E25" s="45" t="s">
        <v>100</v>
      </c>
      <c r="F25" s="1"/>
      <c r="G25" s="1"/>
      <c r="H25" s="1"/>
      <c r="I25" s="1"/>
      <c r="J25" s="1"/>
      <c r="K25" s="46">
        <f>0+J136+J141+J146+J151</f>
        <v>0</v>
      </c>
      <c r="L25" s="46">
        <f>0+L156</f>
        <v>0</v>
      </c>
      <c r="M25" s="80"/>
      <c r="N25" s="2"/>
      <c r="O25" s="2"/>
      <c r="P25" s="2"/>
      <c r="Q25" s="2"/>
      <c r="S25" s="9">
        <f>S156</f>
        <v>0</v>
      </c>
    </row>
    <row r="26" ht="12.75">
      <c r="A26" s="1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82"/>
      <c r="N26" s="2"/>
      <c r="O26" s="2"/>
      <c r="P26" s="2"/>
      <c r="Q26" s="2"/>
    </row>
    <row r="27" ht="14" customHeight="1">
      <c r="A27" s="4"/>
      <c r="B27" s="36" t="s">
        <v>42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2"/>
      <c r="N27" s="2"/>
      <c r="O27" s="2"/>
      <c r="P27" s="2"/>
      <c r="Q27" s="2"/>
    </row>
    <row r="28" ht="18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9"/>
      <c r="N28" s="2"/>
      <c r="O28" s="2"/>
      <c r="P28" s="2"/>
      <c r="Q28" s="2"/>
    </row>
    <row r="29" ht="18" customHeight="1">
      <c r="A29" s="10"/>
      <c r="B29" s="42" t="s">
        <v>43</v>
      </c>
      <c r="C29" s="42" t="s">
        <v>39</v>
      </c>
      <c r="D29" s="42" t="s">
        <v>44</v>
      </c>
      <c r="E29" s="42" t="s">
        <v>40</v>
      </c>
      <c r="F29" s="42" t="s">
        <v>45</v>
      </c>
      <c r="G29" s="43" t="s">
        <v>46</v>
      </c>
      <c r="H29" s="23" t="s">
        <v>47</v>
      </c>
      <c r="I29" s="23" t="s">
        <v>48</v>
      </c>
      <c r="J29" s="23" t="s">
        <v>17</v>
      </c>
      <c r="K29" s="43" t="s">
        <v>49</v>
      </c>
      <c r="L29" s="23" t="s">
        <v>18</v>
      </c>
      <c r="M29" s="80"/>
      <c r="N29" s="2"/>
      <c r="O29" s="2"/>
      <c r="P29" s="2"/>
      <c r="Q29" s="2"/>
    </row>
    <row r="30" ht="40" customHeight="1">
      <c r="A30" s="10"/>
      <c r="B30" s="47" t="s">
        <v>50</v>
      </c>
      <c r="C30" s="1"/>
      <c r="D30" s="1"/>
      <c r="E30" s="1"/>
      <c r="F30" s="1"/>
      <c r="G30" s="1"/>
      <c r="H30" s="48"/>
      <c r="I30" s="1"/>
      <c r="J30" s="48"/>
      <c r="K30" s="1"/>
      <c r="L30" s="1"/>
      <c r="M30" s="13"/>
      <c r="N30" s="2"/>
      <c r="O30" s="2"/>
      <c r="P30" s="2"/>
      <c r="Q30" s="2"/>
    </row>
    <row r="31" ht="12.75">
      <c r="A31" s="10"/>
      <c r="B31" s="49">
        <v>1</v>
      </c>
      <c r="C31" s="50" t="s">
        <v>152</v>
      </c>
      <c r="D31" s="50" t="s">
        <v>159</v>
      </c>
      <c r="E31" s="50" t="s">
        <v>154</v>
      </c>
      <c r="F31" s="50" t="s">
        <v>7</v>
      </c>
      <c r="G31" s="51" t="s">
        <v>155</v>
      </c>
      <c r="H31" s="52">
        <v>118.148</v>
      </c>
      <c r="I31" s="53">
        <v>0</v>
      </c>
      <c r="J31" s="54">
        <f>ROUND(H31*I31,2)</f>
        <v>0</v>
      </c>
      <c r="K31" s="55">
        <v>0.20999999999999999</v>
      </c>
      <c r="L31" s="56">
        <f>ROUND(J31*1.21,2)</f>
        <v>0</v>
      </c>
      <c r="M31" s="13"/>
      <c r="N31" s="2"/>
      <c r="O31" s="2"/>
      <c r="P31" s="2"/>
      <c r="Q31" s="41">
        <f>IF(ISNUMBER(K31),IF(H31&gt;0,IF(I31&gt;0,J31,0),0),0)</f>
        <v>0</v>
      </c>
      <c r="R31" s="9">
        <f>IF(ISNUMBER(K31)=FALSE,J31,0)</f>
        <v>0</v>
      </c>
    </row>
    <row r="32" ht="12.75">
      <c r="A32" s="10"/>
      <c r="B32" s="57" t="s">
        <v>54</v>
      </c>
      <c r="C32" s="1"/>
      <c r="D32" s="1"/>
      <c r="E32" s="58" t="s">
        <v>295</v>
      </c>
      <c r="F32" s="1"/>
      <c r="G32" s="1"/>
      <c r="H32" s="48"/>
      <c r="I32" s="1"/>
      <c r="J32" s="48"/>
      <c r="K32" s="1"/>
      <c r="L32" s="1"/>
      <c r="M32" s="13"/>
      <c r="N32" s="2"/>
      <c r="O32" s="2"/>
      <c r="P32" s="2"/>
      <c r="Q32" s="2"/>
    </row>
    <row r="33" ht="12.75">
      <c r="A33" s="10"/>
      <c r="B33" s="57" t="s">
        <v>56</v>
      </c>
      <c r="C33" s="1"/>
      <c r="D33" s="1"/>
      <c r="E33" s="58" t="s">
        <v>296</v>
      </c>
      <c r="F33" s="1"/>
      <c r="G33" s="1"/>
      <c r="H33" s="48"/>
      <c r="I33" s="1"/>
      <c r="J33" s="48"/>
      <c r="K33" s="1"/>
      <c r="L33" s="1"/>
      <c r="M33" s="13"/>
      <c r="N33" s="2"/>
      <c r="O33" s="2"/>
      <c r="P33" s="2"/>
      <c r="Q33" s="2"/>
    </row>
    <row r="34" ht="12.75">
      <c r="A34" s="10"/>
      <c r="B34" s="57" t="s">
        <v>58</v>
      </c>
      <c r="C34" s="1"/>
      <c r="D34" s="1"/>
      <c r="E34" s="58" t="s">
        <v>158</v>
      </c>
      <c r="F34" s="1"/>
      <c r="G34" s="1"/>
      <c r="H34" s="48"/>
      <c r="I34" s="1"/>
      <c r="J34" s="48"/>
      <c r="K34" s="1"/>
      <c r="L34" s="1"/>
      <c r="M34" s="13"/>
      <c r="N34" s="2"/>
      <c r="O34" s="2"/>
      <c r="P34" s="2"/>
      <c r="Q34" s="2"/>
    </row>
    <row r="35" thickBot="1" ht="12.75">
      <c r="A35" s="10"/>
      <c r="B35" s="59" t="s">
        <v>60</v>
      </c>
      <c r="C35" s="30"/>
      <c r="D35" s="30"/>
      <c r="E35" s="60" t="s">
        <v>61</v>
      </c>
      <c r="F35" s="30"/>
      <c r="G35" s="30"/>
      <c r="H35" s="61"/>
      <c r="I35" s="30"/>
      <c r="J35" s="61"/>
      <c r="K35" s="30"/>
      <c r="L35" s="30"/>
      <c r="M35" s="13"/>
      <c r="N35" s="2"/>
      <c r="O35" s="2"/>
      <c r="P35" s="2"/>
      <c r="Q35" s="2"/>
    </row>
    <row r="36" thickTop="1" ht="12.75">
      <c r="A36" s="10"/>
      <c r="B36" s="49">
        <v>2</v>
      </c>
      <c r="C36" s="50" t="s">
        <v>152</v>
      </c>
      <c r="D36" s="50" t="s">
        <v>297</v>
      </c>
      <c r="E36" s="50" t="s">
        <v>154</v>
      </c>
      <c r="F36" s="50" t="s">
        <v>7</v>
      </c>
      <c r="G36" s="51" t="s">
        <v>155</v>
      </c>
      <c r="H36" s="62">
        <v>22.954999999999998</v>
      </c>
      <c r="I36" s="63">
        <v>0</v>
      </c>
      <c r="J36" s="64">
        <f>ROUND(H36*I36,2)</f>
        <v>0</v>
      </c>
      <c r="K36" s="65">
        <v>0.20999999999999999</v>
      </c>
      <c r="L36" s="66">
        <f>ROUND(J36*1.21,2)</f>
        <v>0</v>
      </c>
      <c r="M36" s="13"/>
      <c r="N36" s="2"/>
      <c r="O36" s="2"/>
      <c r="P36" s="2"/>
      <c r="Q36" s="41">
        <f>IF(ISNUMBER(K36),IF(H36&gt;0,IF(I36&gt;0,J36,0),0),0)</f>
        <v>0</v>
      </c>
      <c r="R36" s="9">
        <f>IF(ISNUMBER(K36)=FALSE,J36,0)</f>
        <v>0</v>
      </c>
    </row>
    <row r="37" ht="12.75">
      <c r="A37" s="10"/>
      <c r="B37" s="57" t="s">
        <v>54</v>
      </c>
      <c r="C37" s="1"/>
      <c r="D37" s="1"/>
      <c r="E37" s="58" t="s">
        <v>298</v>
      </c>
      <c r="F37" s="1"/>
      <c r="G37" s="1"/>
      <c r="H37" s="48"/>
      <c r="I37" s="1"/>
      <c r="J37" s="48"/>
      <c r="K37" s="1"/>
      <c r="L37" s="1"/>
      <c r="M37" s="13"/>
      <c r="N37" s="2"/>
      <c r="O37" s="2"/>
      <c r="P37" s="2"/>
      <c r="Q37" s="2"/>
    </row>
    <row r="38" ht="12.75">
      <c r="A38" s="10"/>
      <c r="B38" s="57" t="s">
        <v>56</v>
      </c>
      <c r="C38" s="1"/>
      <c r="D38" s="1"/>
      <c r="E38" s="58" t="s">
        <v>299</v>
      </c>
      <c r="F38" s="1"/>
      <c r="G38" s="1"/>
      <c r="H38" s="48"/>
      <c r="I38" s="1"/>
      <c r="J38" s="48"/>
      <c r="K38" s="1"/>
      <c r="L38" s="1"/>
      <c r="M38" s="13"/>
      <c r="N38" s="2"/>
      <c r="O38" s="2"/>
      <c r="P38" s="2"/>
      <c r="Q38" s="2"/>
    </row>
    <row r="39" ht="12.75">
      <c r="A39" s="10"/>
      <c r="B39" s="57" t="s">
        <v>58</v>
      </c>
      <c r="C39" s="1"/>
      <c r="D39" s="1"/>
      <c r="E39" s="58" t="s">
        <v>158</v>
      </c>
      <c r="F39" s="1"/>
      <c r="G39" s="1"/>
      <c r="H39" s="48"/>
      <c r="I39" s="1"/>
      <c r="J39" s="48"/>
      <c r="K39" s="1"/>
      <c r="L39" s="1"/>
      <c r="M39" s="13"/>
      <c r="N39" s="2"/>
      <c r="O39" s="2"/>
      <c r="P39" s="2"/>
      <c r="Q39" s="2"/>
    </row>
    <row r="40" thickBot="1" ht="12.75">
      <c r="A40" s="10"/>
      <c r="B40" s="59" t="s">
        <v>60</v>
      </c>
      <c r="C40" s="30"/>
      <c r="D40" s="30"/>
      <c r="E40" s="60" t="s">
        <v>61</v>
      </c>
      <c r="F40" s="30"/>
      <c r="G40" s="30"/>
      <c r="H40" s="61"/>
      <c r="I40" s="30"/>
      <c r="J40" s="61"/>
      <c r="K40" s="30"/>
      <c r="L40" s="30"/>
      <c r="M40" s="13"/>
      <c r="N40" s="2"/>
      <c r="O40" s="2"/>
      <c r="P40" s="2"/>
      <c r="Q40" s="2"/>
    </row>
    <row r="41" thickTop="1" ht="12.75">
      <c r="A41" s="10"/>
      <c r="B41" s="49">
        <v>3</v>
      </c>
      <c r="C41" s="50" t="s">
        <v>300</v>
      </c>
      <c r="D41" s="50" t="s">
        <v>7</v>
      </c>
      <c r="E41" s="50" t="s">
        <v>301</v>
      </c>
      <c r="F41" s="50" t="s">
        <v>7</v>
      </c>
      <c r="G41" s="51" t="s">
        <v>104</v>
      </c>
      <c r="H41" s="62">
        <v>45</v>
      </c>
      <c r="I41" s="63">
        <v>0</v>
      </c>
      <c r="J41" s="64">
        <f>ROUND(H41*I41,2)</f>
        <v>0</v>
      </c>
      <c r="K41" s="65">
        <v>0.20999999999999999</v>
      </c>
      <c r="L41" s="66">
        <f>ROUND(J41*1.21,2)</f>
        <v>0</v>
      </c>
      <c r="M41" s="13"/>
      <c r="N41" s="2"/>
      <c r="O41" s="2"/>
      <c r="P41" s="2"/>
      <c r="Q41" s="41">
        <f>IF(ISNUMBER(K41),IF(H41&gt;0,IF(I41&gt;0,J41,0),0),0)</f>
        <v>0</v>
      </c>
      <c r="R41" s="9">
        <f>IF(ISNUMBER(K41)=FALSE,J41,0)</f>
        <v>0</v>
      </c>
    </row>
    <row r="42" ht="12.75">
      <c r="A42" s="10"/>
      <c r="B42" s="57" t="s">
        <v>54</v>
      </c>
      <c r="C42" s="1"/>
      <c r="D42" s="1"/>
      <c r="E42" s="58" t="s">
        <v>302</v>
      </c>
      <c r="F42" s="1"/>
      <c r="G42" s="1"/>
      <c r="H42" s="48"/>
      <c r="I42" s="1"/>
      <c r="J42" s="48"/>
      <c r="K42" s="1"/>
      <c r="L42" s="1"/>
      <c r="M42" s="13"/>
      <c r="N42" s="2"/>
      <c r="O42" s="2"/>
      <c r="P42" s="2"/>
      <c r="Q42" s="2"/>
    </row>
    <row r="43" ht="12.75">
      <c r="A43" s="10"/>
      <c r="B43" s="57" t="s">
        <v>56</v>
      </c>
      <c r="C43" s="1"/>
      <c r="D43" s="1"/>
      <c r="E43" s="58" t="s">
        <v>303</v>
      </c>
      <c r="F43" s="1"/>
      <c r="G43" s="1"/>
      <c r="H43" s="48"/>
      <c r="I43" s="1"/>
      <c r="J43" s="48"/>
      <c r="K43" s="1"/>
      <c r="L43" s="1"/>
      <c r="M43" s="13"/>
      <c r="N43" s="2"/>
      <c r="O43" s="2"/>
      <c r="P43" s="2"/>
      <c r="Q43" s="2"/>
    </row>
    <row r="44" ht="12.75">
      <c r="A44" s="10"/>
      <c r="B44" s="57" t="s">
        <v>58</v>
      </c>
      <c r="C44" s="1"/>
      <c r="D44" s="1"/>
      <c r="E44" s="58" t="s">
        <v>304</v>
      </c>
      <c r="F44" s="1"/>
      <c r="G44" s="1"/>
      <c r="H44" s="48"/>
      <c r="I44" s="1"/>
      <c r="J44" s="48"/>
      <c r="K44" s="1"/>
      <c r="L44" s="1"/>
      <c r="M44" s="13"/>
      <c r="N44" s="2"/>
      <c r="O44" s="2"/>
      <c r="P44" s="2"/>
      <c r="Q44" s="2"/>
    </row>
    <row r="45" thickBot="1" ht="12.75">
      <c r="A45" s="10"/>
      <c r="B45" s="59" t="s">
        <v>60</v>
      </c>
      <c r="C45" s="30"/>
      <c r="D45" s="30"/>
      <c r="E45" s="60" t="s">
        <v>61</v>
      </c>
      <c r="F45" s="30"/>
      <c r="G45" s="30"/>
      <c r="H45" s="61"/>
      <c r="I45" s="30"/>
      <c r="J45" s="61"/>
      <c r="K45" s="30"/>
      <c r="L45" s="30"/>
      <c r="M45" s="13"/>
      <c r="N45" s="2"/>
      <c r="O45" s="2"/>
      <c r="P45" s="2"/>
      <c r="Q45" s="2"/>
    </row>
    <row r="46" thickTop="1" thickBot="1" ht="25" customHeight="1">
      <c r="A46" s="10"/>
      <c r="B46" s="1"/>
      <c r="C46" s="67">
        <v>0</v>
      </c>
      <c r="D46" s="1"/>
      <c r="E46" s="67" t="s">
        <v>41</v>
      </c>
      <c r="F46" s="1"/>
      <c r="G46" s="68" t="s">
        <v>90</v>
      </c>
      <c r="H46" s="69">
        <f>J31+J36+J41</f>
        <v>0</v>
      </c>
      <c r="I46" s="68" t="s">
        <v>91</v>
      </c>
      <c r="J46" s="70">
        <f>(L46-H46)</f>
        <v>0</v>
      </c>
      <c r="K46" s="68" t="s">
        <v>92</v>
      </c>
      <c r="L46" s="71">
        <f>ROUND((J31+J36+J41)*1.21,2)</f>
        <v>0</v>
      </c>
      <c r="M46" s="13"/>
      <c r="N46" s="2"/>
      <c r="O46" s="2"/>
      <c r="P46" s="2"/>
      <c r="Q46" s="41">
        <f>0+Q31+Q36+Q41</f>
        <v>0</v>
      </c>
      <c r="R46" s="9">
        <f>0+R31+R36+R41</f>
        <v>0</v>
      </c>
      <c r="S46" s="72">
        <f>Q46*(1+J46)+R46</f>
        <v>0</v>
      </c>
    </row>
    <row r="47" thickTop="1" thickBot="1" ht="25" customHeight="1">
      <c r="A47" s="10"/>
      <c r="B47" s="73"/>
      <c r="C47" s="73"/>
      <c r="D47" s="73"/>
      <c r="E47" s="73"/>
      <c r="F47" s="73"/>
      <c r="G47" s="74" t="s">
        <v>93</v>
      </c>
      <c r="H47" s="75">
        <f>0+J31+J36+J41</f>
        <v>0</v>
      </c>
      <c r="I47" s="74" t="s">
        <v>94</v>
      </c>
      <c r="J47" s="76">
        <f>0+J46</f>
        <v>0</v>
      </c>
      <c r="K47" s="74" t="s">
        <v>95</v>
      </c>
      <c r="L47" s="77">
        <f>0+L46</f>
        <v>0</v>
      </c>
      <c r="M47" s="13"/>
      <c r="N47" s="2"/>
      <c r="O47" s="2"/>
      <c r="P47" s="2"/>
      <c r="Q47" s="2"/>
    </row>
    <row r="48" ht="40" customHeight="1">
      <c r="A48" s="10"/>
      <c r="B48" s="81" t="s">
        <v>101</v>
      </c>
      <c r="C48" s="1"/>
      <c r="D48" s="1"/>
      <c r="E48" s="1"/>
      <c r="F48" s="1"/>
      <c r="G48" s="1"/>
      <c r="H48" s="48"/>
      <c r="I48" s="1"/>
      <c r="J48" s="48"/>
      <c r="K48" s="1"/>
      <c r="L48" s="1"/>
      <c r="M48" s="13"/>
      <c r="N48" s="2"/>
      <c r="O48" s="2"/>
      <c r="P48" s="2"/>
      <c r="Q48" s="2"/>
    </row>
    <row r="49" ht="12.75">
      <c r="A49" s="10"/>
      <c r="B49" s="49">
        <v>4</v>
      </c>
      <c r="C49" s="50" t="s">
        <v>305</v>
      </c>
      <c r="D49" s="50"/>
      <c r="E49" s="50" t="s">
        <v>306</v>
      </c>
      <c r="F49" s="50" t="s">
        <v>7</v>
      </c>
      <c r="G49" s="51" t="s">
        <v>104</v>
      </c>
      <c r="H49" s="52">
        <v>73.843000000000004</v>
      </c>
      <c r="I49" s="53">
        <v>0</v>
      </c>
      <c r="J49" s="54">
        <f>ROUND(H49*I49,2)</f>
        <v>0</v>
      </c>
      <c r="K49" s="55">
        <v>0.20999999999999999</v>
      </c>
      <c r="L49" s="56">
        <f>ROUND(J49*1.21,2)</f>
        <v>0</v>
      </c>
      <c r="M49" s="13"/>
      <c r="N49" s="2"/>
      <c r="O49" s="2"/>
      <c r="P49" s="2"/>
      <c r="Q49" s="41">
        <f>IF(ISNUMBER(K49),IF(H49&gt;0,IF(I49&gt;0,J49,0),0),0)</f>
        <v>0</v>
      </c>
      <c r="R49" s="9">
        <f>IF(ISNUMBER(K49)=FALSE,J49,0)</f>
        <v>0</v>
      </c>
    </row>
    <row r="50" ht="12.75">
      <c r="A50" s="10"/>
      <c r="B50" s="57" t="s">
        <v>54</v>
      </c>
      <c r="C50" s="1"/>
      <c r="D50" s="1"/>
      <c r="E50" s="58" t="s">
        <v>307</v>
      </c>
      <c r="F50" s="1"/>
      <c r="G50" s="1"/>
      <c r="H50" s="48"/>
      <c r="I50" s="1"/>
      <c r="J50" s="48"/>
      <c r="K50" s="1"/>
      <c r="L50" s="1"/>
      <c r="M50" s="13"/>
      <c r="N50" s="2"/>
      <c r="O50" s="2"/>
      <c r="P50" s="2"/>
      <c r="Q50" s="2"/>
    </row>
    <row r="51" ht="12.75">
      <c r="A51" s="10"/>
      <c r="B51" s="57" t="s">
        <v>56</v>
      </c>
      <c r="C51" s="1"/>
      <c r="D51" s="1"/>
      <c r="E51" s="58" t="s">
        <v>308</v>
      </c>
      <c r="F51" s="1"/>
      <c r="G51" s="1"/>
      <c r="H51" s="48"/>
      <c r="I51" s="1"/>
      <c r="J51" s="48"/>
      <c r="K51" s="1"/>
      <c r="L51" s="1"/>
      <c r="M51" s="13"/>
      <c r="N51" s="2"/>
      <c r="O51" s="2"/>
      <c r="P51" s="2"/>
      <c r="Q51" s="2"/>
    </row>
    <row r="52" ht="12.75">
      <c r="A52" s="10"/>
      <c r="B52" s="57" t="s">
        <v>58</v>
      </c>
      <c r="C52" s="1"/>
      <c r="D52" s="1"/>
      <c r="E52" s="58" t="s">
        <v>107</v>
      </c>
      <c r="F52" s="1"/>
      <c r="G52" s="1"/>
      <c r="H52" s="48"/>
      <c r="I52" s="1"/>
      <c r="J52" s="48"/>
      <c r="K52" s="1"/>
      <c r="L52" s="1"/>
      <c r="M52" s="13"/>
      <c r="N52" s="2"/>
      <c r="O52" s="2"/>
      <c r="P52" s="2"/>
      <c r="Q52" s="2"/>
    </row>
    <row r="53" thickBot="1" ht="12.75">
      <c r="A53" s="10"/>
      <c r="B53" s="59" t="s">
        <v>60</v>
      </c>
      <c r="C53" s="30"/>
      <c r="D53" s="30"/>
      <c r="E53" s="60" t="s">
        <v>61</v>
      </c>
      <c r="F53" s="30"/>
      <c r="G53" s="30"/>
      <c r="H53" s="61"/>
      <c r="I53" s="30"/>
      <c r="J53" s="61"/>
      <c r="K53" s="30"/>
      <c r="L53" s="30"/>
      <c r="M53" s="13"/>
      <c r="N53" s="2"/>
      <c r="O53" s="2"/>
      <c r="P53" s="2"/>
      <c r="Q53" s="2"/>
    </row>
    <row r="54" thickTop="1" ht="12.75">
      <c r="A54" s="10"/>
      <c r="B54" s="49">
        <v>5</v>
      </c>
      <c r="C54" s="50" t="s">
        <v>309</v>
      </c>
      <c r="D54" s="50" t="s">
        <v>7</v>
      </c>
      <c r="E54" s="50" t="s">
        <v>310</v>
      </c>
      <c r="F54" s="50" t="s">
        <v>7</v>
      </c>
      <c r="G54" s="51" t="s">
        <v>141</v>
      </c>
      <c r="H54" s="62">
        <v>416.75999999999999</v>
      </c>
      <c r="I54" s="63">
        <v>0</v>
      </c>
      <c r="J54" s="64">
        <f>ROUND(H54*I54,2)</f>
        <v>0</v>
      </c>
      <c r="K54" s="65">
        <v>0.20999999999999999</v>
      </c>
      <c r="L54" s="66">
        <f>ROUND(J54*1.21,2)</f>
        <v>0</v>
      </c>
      <c r="M54" s="13"/>
      <c r="N54" s="2"/>
      <c r="O54" s="2"/>
      <c r="P54" s="2"/>
      <c r="Q54" s="41">
        <f>IF(ISNUMBER(K54),IF(H54&gt;0,IF(I54&gt;0,J54,0),0),0)</f>
        <v>0</v>
      </c>
      <c r="R54" s="9">
        <f>IF(ISNUMBER(K54)=FALSE,J54,0)</f>
        <v>0</v>
      </c>
    </row>
    <row r="55" ht="12.75">
      <c r="A55" s="10"/>
      <c r="B55" s="57" t="s">
        <v>54</v>
      </c>
      <c r="C55" s="1"/>
      <c r="D55" s="1"/>
      <c r="E55" s="58" t="s">
        <v>311</v>
      </c>
      <c r="F55" s="1"/>
      <c r="G55" s="1"/>
      <c r="H55" s="48"/>
      <c r="I55" s="1"/>
      <c r="J55" s="48"/>
      <c r="K55" s="1"/>
      <c r="L55" s="1"/>
      <c r="M55" s="13"/>
      <c r="N55" s="2"/>
      <c r="O55" s="2"/>
      <c r="P55" s="2"/>
      <c r="Q55" s="2"/>
    </row>
    <row r="56" ht="12.75">
      <c r="A56" s="10"/>
      <c r="B56" s="57" t="s">
        <v>56</v>
      </c>
      <c r="C56" s="1"/>
      <c r="D56" s="1"/>
      <c r="E56" s="58" t="s">
        <v>312</v>
      </c>
      <c r="F56" s="1"/>
      <c r="G56" s="1"/>
      <c r="H56" s="48"/>
      <c r="I56" s="1"/>
      <c r="J56" s="48"/>
      <c r="K56" s="1"/>
      <c r="L56" s="1"/>
      <c r="M56" s="13"/>
      <c r="N56" s="2"/>
      <c r="O56" s="2"/>
      <c r="P56" s="2"/>
      <c r="Q56" s="2"/>
    </row>
    <row r="57" ht="12.75">
      <c r="A57" s="10"/>
      <c r="B57" s="57" t="s">
        <v>58</v>
      </c>
      <c r="C57" s="1"/>
      <c r="D57" s="1"/>
      <c r="E57" s="58" t="s">
        <v>107</v>
      </c>
      <c r="F57" s="1"/>
      <c r="G57" s="1"/>
      <c r="H57" s="48"/>
      <c r="I57" s="1"/>
      <c r="J57" s="48"/>
      <c r="K57" s="1"/>
      <c r="L57" s="1"/>
      <c r="M57" s="13"/>
      <c r="N57" s="2"/>
      <c r="O57" s="2"/>
      <c r="P57" s="2"/>
      <c r="Q57" s="2"/>
    </row>
    <row r="58" thickBot="1" ht="12.75">
      <c r="A58" s="10"/>
      <c r="B58" s="59" t="s">
        <v>60</v>
      </c>
      <c r="C58" s="30"/>
      <c r="D58" s="30"/>
      <c r="E58" s="60" t="s">
        <v>61</v>
      </c>
      <c r="F58" s="30"/>
      <c r="G58" s="30"/>
      <c r="H58" s="61"/>
      <c r="I58" s="30"/>
      <c r="J58" s="61"/>
      <c r="K58" s="30"/>
      <c r="L58" s="30"/>
      <c r="M58" s="13"/>
      <c r="N58" s="2"/>
      <c r="O58" s="2"/>
      <c r="P58" s="2"/>
      <c r="Q58" s="2"/>
    </row>
    <row r="59" thickTop="1" ht="12.75">
      <c r="A59" s="10"/>
      <c r="B59" s="49">
        <v>6</v>
      </c>
      <c r="C59" s="50" t="s">
        <v>102</v>
      </c>
      <c r="D59" s="50" t="s">
        <v>7</v>
      </c>
      <c r="E59" s="50" t="s">
        <v>103</v>
      </c>
      <c r="F59" s="50" t="s">
        <v>7</v>
      </c>
      <c r="G59" s="51" t="s">
        <v>104</v>
      </c>
      <c r="H59" s="62">
        <v>2.1000000000000001</v>
      </c>
      <c r="I59" s="63">
        <v>0</v>
      </c>
      <c r="J59" s="64">
        <f>ROUND(H59*I59,2)</f>
        <v>0</v>
      </c>
      <c r="K59" s="65">
        <v>0.20999999999999999</v>
      </c>
      <c r="L59" s="66">
        <f>ROUND(J59*1.21,2)</f>
        <v>0</v>
      </c>
      <c r="M59" s="13"/>
      <c r="N59" s="2"/>
      <c r="O59" s="2"/>
      <c r="P59" s="2"/>
      <c r="Q59" s="41">
        <f>IF(ISNUMBER(K59),IF(H59&gt;0,IF(I59&gt;0,J59,0),0),0)</f>
        <v>0</v>
      </c>
      <c r="R59" s="9">
        <f>IF(ISNUMBER(K59)=FALSE,J59,0)</f>
        <v>0</v>
      </c>
    </row>
    <row r="60" ht="12.75">
      <c r="A60" s="10"/>
      <c r="B60" s="57" t="s">
        <v>54</v>
      </c>
      <c r="C60" s="1"/>
      <c r="D60" s="1"/>
      <c r="E60" s="58" t="s">
        <v>313</v>
      </c>
      <c r="F60" s="1"/>
      <c r="G60" s="1"/>
      <c r="H60" s="48"/>
      <c r="I60" s="1"/>
      <c r="J60" s="48"/>
      <c r="K60" s="1"/>
      <c r="L60" s="1"/>
      <c r="M60" s="13"/>
      <c r="N60" s="2"/>
      <c r="O60" s="2"/>
      <c r="P60" s="2"/>
      <c r="Q60" s="2"/>
    </row>
    <row r="61" ht="12.75">
      <c r="A61" s="10"/>
      <c r="B61" s="57" t="s">
        <v>56</v>
      </c>
      <c r="C61" s="1"/>
      <c r="D61" s="1"/>
      <c r="E61" s="58" t="s">
        <v>314</v>
      </c>
      <c r="F61" s="1"/>
      <c r="G61" s="1"/>
      <c r="H61" s="48"/>
      <c r="I61" s="1"/>
      <c r="J61" s="48"/>
      <c r="K61" s="1"/>
      <c r="L61" s="1"/>
      <c r="M61" s="13"/>
      <c r="N61" s="2"/>
      <c r="O61" s="2"/>
      <c r="P61" s="2"/>
      <c r="Q61" s="2"/>
    </row>
    <row r="62" ht="12.75">
      <c r="A62" s="10"/>
      <c r="B62" s="57" t="s">
        <v>58</v>
      </c>
      <c r="C62" s="1"/>
      <c r="D62" s="1"/>
      <c r="E62" s="58" t="s">
        <v>107</v>
      </c>
      <c r="F62" s="1"/>
      <c r="G62" s="1"/>
      <c r="H62" s="48"/>
      <c r="I62" s="1"/>
      <c r="J62" s="48"/>
      <c r="K62" s="1"/>
      <c r="L62" s="1"/>
      <c r="M62" s="13"/>
      <c r="N62" s="2"/>
      <c r="O62" s="2"/>
      <c r="P62" s="2"/>
      <c r="Q62" s="2"/>
    </row>
    <row r="63" thickBot="1" ht="12.75">
      <c r="A63" s="10"/>
      <c r="B63" s="59" t="s">
        <v>60</v>
      </c>
      <c r="C63" s="30"/>
      <c r="D63" s="30"/>
      <c r="E63" s="60" t="s">
        <v>61</v>
      </c>
      <c r="F63" s="30"/>
      <c r="G63" s="30"/>
      <c r="H63" s="61"/>
      <c r="I63" s="30"/>
      <c r="J63" s="61"/>
      <c r="K63" s="30"/>
      <c r="L63" s="30"/>
      <c r="M63" s="13"/>
      <c r="N63" s="2"/>
      <c r="O63" s="2"/>
      <c r="P63" s="2"/>
      <c r="Q63" s="2"/>
    </row>
    <row r="64" thickTop="1" ht="12.75">
      <c r="A64" s="10"/>
      <c r="B64" s="49">
        <v>7</v>
      </c>
      <c r="C64" s="50" t="s">
        <v>315</v>
      </c>
      <c r="D64" s="50" t="s">
        <v>7</v>
      </c>
      <c r="E64" s="50" t="s">
        <v>316</v>
      </c>
      <c r="F64" s="50" t="s">
        <v>7</v>
      </c>
      <c r="G64" s="51" t="s">
        <v>104</v>
      </c>
      <c r="H64" s="62">
        <v>45</v>
      </c>
      <c r="I64" s="63">
        <v>0</v>
      </c>
      <c r="J64" s="64">
        <f>ROUND(H64*I64,2)</f>
        <v>0</v>
      </c>
      <c r="K64" s="65">
        <v>0.20999999999999999</v>
      </c>
      <c r="L64" s="66">
        <f>ROUND(J64*1.21,2)</f>
        <v>0</v>
      </c>
      <c r="M64" s="13"/>
      <c r="N64" s="2"/>
      <c r="O64" s="2"/>
      <c r="P64" s="2"/>
      <c r="Q64" s="41">
        <f>IF(ISNUMBER(K64),IF(H64&gt;0,IF(I64&gt;0,J64,0),0),0)</f>
        <v>0</v>
      </c>
      <c r="R64" s="9">
        <f>IF(ISNUMBER(K64)=FALSE,J64,0)</f>
        <v>0</v>
      </c>
    </row>
    <row r="65" ht="12.75">
      <c r="A65" s="10"/>
      <c r="B65" s="57" t="s">
        <v>54</v>
      </c>
      <c r="C65" s="1"/>
      <c r="D65" s="1"/>
      <c r="E65" s="58" t="s">
        <v>317</v>
      </c>
      <c r="F65" s="1"/>
      <c r="G65" s="1"/>
      <c r="H65" s="48"/>
      <c r="I65" s="1"/>
      <c r="J65" s="48"/>
      <c r="K65" s="1"/>
      <c r="L65" s="1"/>
      <c r="M65" s="13"/>
      <c r="N65" s="2"/>
      <c r="O65" s="2"/>
      <c r="P65" s="2"/>
      <c r="Q65" s="2"/>
    </row>
    <row r="66" ht="12.75">
      <c r="A66" s="10"/>
      <c r="B66" s="57" t="s">
        <v>56</v>
      </c>
      <c r="C66" s="1"/>
      <c r="D66" s="1"/>
      <c r="E66" s="58" t="s">
        <v>318</v>
      </c>
      <c r="F66" s="1"/>
      <c r="G66" s="1"/>
      <c r="H66" s="48"/>
      <c r="I66" s="1"/>
      <c r="J66" s="48"/>
      <c r="K66" s="1"/>
      <c r="L66" s="1"/>
      <c r="M66" s="13"/>
      <c r="N66" s="2"/>
      <c r="O66" s="2"/>
      <c r="P66" s="2"/>
      <c r="Q66" s="2"/>
    </row>
    <row r="67" ht="12.75">
      <c r="A67" s="10"/>
      <c r="B67" s="57" t="s">
        <v>58</v>
      </c>
      <c r="C67" s="1"/>
      <c r="D67" s="1"/>
      <c r="E67" s="58" t="s">
        <v>319</v>
      </c>
      <c r="F67" s="1"/>
      <c r="G67" s="1"/>
      <c r="H67" s="48"/>
      <c r="I67" s="1"/>
      <c r="J67" s="48"/>
      <c r="K67" s="1"/>
      <c r="L67" s="1"/>
      <c r="M67" s="13"/>
      <c r="N67" s="2"/>
      <c r="O67" s="2"/>
      <c r="P67" s="2"/>
      <c r="Q67" s="2"/>
    </row>
    <row r="68" thickBot="1" ht="12.75">
      <c r="A68" s="10"/>
      <c r="B68" s="59" t="s">
        <v>60</v>
      </c>
      <c r="C68" s="30"/>
      <c r="D68" s="30"/>
      <c r="E68" s="60" t="s">
        <v>61</v>
      </c>
      <c r="F68" s="30"/>
      <c r="G68" s="30"/>
      <c r="H68" s="61"/>
      <c r="I68" s="30"/>
      <c r="J68" s="61"/>
      <c r="K68" s="30"/>
      <c r="L68" s="30"/>
      <c r="M68" s="13"/>
      <c r="N68" s="2"/>
      <c r="O68" s="2"/>
      <c r="P68" s="2"/>
      <c r="Q68" s="2"/>
    </row>
    <row r="69" thickTop="1" ht="12.75">
      <c r="A69" s="10"/>
      <c r="B69" s="49">
        <v>8</v>
      </c>
      <c r="C69" s="50" t="s">
        <v>183</v>
      </c>
      <c r="D69" s="50" t="s">
        <v>7</v>
      </c>
      <c r="E69" s="50" t="s">
        <v>184</v>
      </c>
      <c r="F69" s="50" t="s">
        <v>7</v>
      </c>
      <c r="G69" s="51" t="s">
        <v>104</v>
      </c>
      <c r="H69" s="62">
        <v>147.392</v>
      </c>
      <c r="I69" s="63">
        <v>0</v>
      </c>
      <c r="J69" s="64">
        <f>ROUND(H69*I69,2)</f>
        <v>0</v>
      </c>
      <c r="K69" s="65">
        <v>0.20999999999999999</v>
      </c>
      <c r="L69" s="66">
        <f>ROUND(J69*1.21,2)</f>
        <v>0</v>
      </c>
      <c r="M69" s="13"/>
      <c r="N69" s="2"/>
      <c r="O69" s="2"/>
      <c r="P69" s="2"/>
      <c r="Q69" s="41">
        <f>IF(ISNUMBER(K69),IF(H69&gt;0,IF(I69&gt;0,J69,0),0),0)</f>
        <v>0</v>
      </c>
      <c r="R69" s="9">
        <f>IF(ISNUMBER(K69)=FALSE,J69,0)</f>
        <v>0</v>
      </c>
    </row>
    <row r="70" ht="12.75">
      <c r="A70" s="10"/>
      <c r="B70" s="57" t="s">
        <v>54</v>
      </c>
      <c r="C70" s="1"/>
      <c r="D70" s="1"/>
      <c r="E70" s="58" t="s">
        <v>320</v>
      </c>
      <c r="F70" s="1"/>
      <c r="G70" s="1"/>
      <c r="H70" s="48"/>
      <c r="I70" s="1"/>
      <c r="J70" s="48"/>
      <c r="K70" s="1"/>
      <c r="L70" s="1"/>
      <c r="M70" s="13"/>
      <c r="N70" s="2"/>
      <c r="O70" s="2"/>
      <c r="P70" s="2"/>
      <c r="Q70" s="2"/>
    </row>
    <row r="71" ht="12.75">
      <c r="A71" s="10"/>
      <c r="B71" s="57" t="s">
        <v>56</v>
      </c>
      <c r="C71" s="1"/>
      <c r="D71" s="1"/>
      <c r="E71" s="58" t="s">
        <v>321</v>
      </c>
      <c r="F71" s="1"/>
      <c r="G71" s="1"/>
      <c r="H71" s="48"/>
      <c r="I71" s="1"/>
      <c r="J71" s="48"/>
      <c r="K71" s="1"/>
      <c r="L71" s="1"/>
      <c r="M71" s="13"/>
      <c r="N71" s="2"/>
      <c r="O71" s="2"/>
      <c r="P71" s="2"/>
      <c r="Q71" s="2"/>
    </row>
    <row r="72" ht="12.75">
      <c r="A72" s="10"/>
      <c r="B72" s="57" t="s">
        <v>58</v>
      </c>
      <c r="C72" s="1"/>
      <c r="D72" s="1"/>
      <c r="E72" s="58" t="s">
        <v>187</v>
      </c>
      <c r="F72" s="1"/>
      <c r="G72" s="1"/>
      <c r="H72" s="48"/>
      <c r="I72" s="1"/>
      <c r="J72" s="48"/>
      <c r="K72" s="1"/>
      <c r="L72" s="1"/>
      <c r="M72" s="13"/>
      <c r="N72" s="2"/>
      <c r="O72" s="2"/>
      <c r="P72" s="2"/>
      <c r="Q72" s="2"/>
    </row>
    <row r="73" thickBot="1" ht="12.75">
      <c r="A73" s="10"/>
      <c r="B73" s="59" t="s">
        <v>60</v>
      </c>
      <c r="C73" s="30"/>
      <c r="D73" s="30"/>
      <c r="E73" s="60" t="s">
        <v>61</v>
      </c>
      <c r="F73" s="30"/>
      <c r="G73" s="30"/>
      <c r="H73" s="61"/>
      <c r="I73" s="30"/>
      <c r="J73" s="61"/>
      <c r="K73" s="30"/>
      <c r="L73" s="30"/>
      <c r="M73" s="13"/>
      <c r="N73" s="2"/>
      <c r="O73" s="2"/>
      <c r="P73" s="2"/>
      <c r="Q73" s="2"/>
    </row>
    <row r="74" thickTop="1" ht="12.75">
      <c r="A74" s="10"/>
      <c r="B74" s="49">
        <v>9</v>
      </c>
      <c r="C74" s="50" t="s">
        <v>198</v>
      </c>
      <c r="D74" s="50"/>
      <c r="E74" s="50" t="s">
        <v>199</v>
      </c>
      <c r="F74" s="50" t="s">
        <v>7</v>
      </c>
      <c r="G74" s="51" t="s">
        <v>111</v>
      </c>
      <c r="H74" s="62">
        <v>846.55600000000004</v>
      </c>
      <c r="I74" s="63">
        <v>0</v>
      </c>
      <c r="J74" s="64">
        <f>ROUND(H74*I74,2)</f>
        <v>0</v>
      </c>
      <c r="K74" s="65">
        <v>0.20999999999999999</v>
      </c>
      <c r="L74" s="66">
        <f>ROUND(J74*1.21,2)</f>
        <v>0</v>
      </c>
      <c r="M74" s="13"/>
      <c r="N74" s="2"/>
      <c r="O74" s="2"/>
      <c r="P74" s="2"/>
      <c r="Q74" s="41">
        <f>IF(ISNUMBER(K74),IF(H74&gt;0,IF(I74&gt;0,J74,0),0),0)</f>
        <v>0</v>
      </c>
      <c r="R74" s="9">
        <f>IF(ISNUMBER(K74)=FALSE,J74,0)</f>
        <v>0</v>
      </c>
    </row>
    <row r="75" ht="12.75">
      <c r="A75" s="10"/>
      <c r="B75" s="57" t="s">
        <v>54</v>
      </c>
      <c r="C75" s="1"/>
      <c r="D75" s="1"/>
      <c r="E75" s="58" t="s">
        <v>200</v>
      </c>
      <c r="F75" s="1"/>
      <c r="G75" s="1"/>
      <c r="H75" s="48"/>
      <c r="I75" s="1"/>
      <c r="J75" s="48"/>
      <c r="K75" s="1"/>
      <c r="L75" s="1"/>
      <c r="M75" s="13"/>
      <c r="N75" s="2"/>
      <c r="O75" s="2"/>
      <c r="P75" s="2"/>
      <c r="Q75" s="2"/>
    </row>
    <row r="76" ht="12.75">
      <c r="A76" s="10"/>
      <c r="B76" s="57" t="s">
        <v>56</v>
      </c>
      <c r="C76" s="1"/>
      <c r="D76" s="1"/>
      <c r="E76" s="58" t="s">
        <v>322</v>
      </c>
      <c r="F76" s="1"/>
      <c r="G76" s="1"/>
      <c r="H76" s="48"/>
      <c r="I76" s="1"/>
      <c r="J76" s="48"/>
      <c r="K76" s="1"/>
      <c r="L76" s="1"/>
      <c r="M76" s="13"/>
      <c r="N76" s="2"/>
      <c r="O76" s="2"/>
      <c r="P76" s="2"/>
      <c r="Q76" s="2"/>
    </row>
    <row r="77" ht="12.75">
      <c r="A77" s="10"/>
      <c r="B77" s="57" t="s">
        <v>58</v>
      </c>
      <c r="C77" s="1"/>
      <c r="D77" s="1"/>
      <c r="E77" s="58" t="s">
        <v>202</v>
      </c>
      <c r="F77" s="1"/>
      <c r="G77" s="1"/>
      <c r="H77" s="48"/>
      <c r="I77" s="1"/>
      <c r="J77" s="48"/>
      <c r="K77" s="1"/>
      <c r="L77" s="1"/>
      <c r="M77" s="13"/>
      <c r="N77" s="2"/>
      <c r="O77" s="2"/>
      <c r="P77" s="2"/>
      <c r="Q77" s="2"/>
    </row>
    <row r="78" thickBot="1" ht="12.75">
      <c r="A78" s="10"/>
      <c r="B78" s="59" t="s">
        <v>60</v>
      </c>
      <c r="C78" s="30"/>
      <c r="D78" s="30"/>
      <c r="E78" s="60" t="s">
        <v>61</v>
      </c>
      <c r="F78" s="30"/>
      <c r="G78" s="30"/>
      <c r="H78" s="61"/>
      <c r="I78" s="30"/>
      <c r="J78" s="61"/>
      <c r="K78" s="30"/>
      <c r="L78" s="30"/>
      <c r="M78" s="13"/>
      <c r="N78" s="2"/>
      <c r="O78" s="2"/>
      <c r="P78" s="2"/>
      <c r="Q78" s="2"/>
    </row>
    <row r="79" thickTop="1" ht="12.75">
      <c r="A79" s="10"/>
      <c r="B79" s="49">
        <v>10</v>
      </c>
      <c r="C79" s="50" t="s">
        <v>323</v>
      </c>
      <c r="D79" s="50"/>
      <c r="E79" s="50" t="s">
        <v>324</v>
      </c>
      <c r="F79" s="50" t="s">
        <v>7</v>
      </c>
      <c r="G79" s="51" t="s">
        <v>111</v>
      </c>
      <c r="H79" s="62">
        <v>450</v>
      </c>
      <c r="I79" s="63">
        <v>0</v>
      </c>
      <c r="J79" s="64">
        <f>ROUND(H79*I79,2)</f>
        <v>0</v>
      </c>
      <c r="K79" s="65">
        <v>0.20999999999999999</v>
      </c>
      <c r="L79" s="66">
        <f>ROUND(J79*1.21,2)</f>
        <v>0</v>
      </c>
      <c r="M79" s="13"/>
      <c r="N79" s="2"/>
      <c r="O79" s="2"/>
      <c r="P79" s="2"/>
      <c r="Q79" s="41">
        <f>IF(ISNUMBER(K79),IF(H79&gt;0,IF(I79&gt;0,J79,0),0),0)</f>
        <v>0</v>
      </c>
      <c r="R79" s="9">
        <f>IF(ISNUMBER(K79)=FALSE,J79,0)</f>
        <v>0</v>
      </c>
    </row>
    <row r="80" ht="12.75">
      <c r="A80" s="10"/>
      <c r="B80" s="57" t="s">
        <v>54</v>
      </c>
      <c r="C80" s="1"/>
      <c r="D80" s="1"/>
      <c r="E80" s="58" t="s">
        <v>325</v>
      </c>
      <c r="F80" s="1"/>
      <c r="G80" s="1"/>
      <c r="H80" s="48"/>
      <c r="I80" s="1"/>
      <c r="J80" s="48"/>
      <c r="K80" s="1"/>
      <c r="L80" s="1"/>
      <c r="M80" s="13"/>
      <c r="N80" s="2"/>
      <c r="O80" s="2"/>
      <c r="P80" s="2"/>
      <c r="Q80" s="2"/>
    </row>
    <row r="81" ht="12.75">
      <c r="A81" s="10"/>
      <c r="B81" s="57" t="s">
        <v>56</v>
      </c>
      <c r="C81" s="1"/>
      <c r="D81" s="1"/>
      <c r="E81" s="58" t="s">
        <v>326</v>
      </c>
      <c r="F81" s="1"/>
      <c r="G81" s="1"/>
      <c r="H81" s="48"/>
      <c r="I81" s="1"/>
      <c r="J81" s="48"/>
      <c r="K81" s="1"/>
      <c r="L81" s="1"/>
      <c r="M81" s="13"/>
      <c r="N81" s="2"/>
      <c r="O81" s="2"/>
      <c r="P81" s="2"/>
      <c r="Q81" s="2"/>
    </row>
    <row r="82" ht="12.75">
      <c r="A82" s="10"/>
      <c r="B82" s="57" t="s">
        <v>58</v>
      </c>
      <c r="C82" s="1"/>
      <c r="D82" s="1"/>
      <c r="E82" s="58" t="s">
        <v>327</v>
      </c>
      <c r="F82" s="1"/>
      <c r="G82" s="1"/>
      <c r="H82" s="48"/>
      <c r="I82" s="1"/>
      <c r="J82" s="48"/>
      <c r="K82" s="1"/>
      <c r="L82" s="1"/>
      <c r="M82" s="13"/>
      <c r="N82" s="2"/>
      <c r="O82" s="2"/>
      <c r="P82" s="2"/>
      <c r="Q82" s="2"/>
    </row>
    <row r="83" thickBot="1" ht="12.75">
      <c r="A83" s="10"/>
      <c r="B83" s="59" t="s">
        <v>60</v>
      </c>
      <c r="C83" s="30"/>
      <c r="D83" s="30"/>
      <c r="E83" s="60" t="s">
        <v>61</v>
      </c>
      <c r="F83" s="30"/>
      <c r="G83" s="30"/>
      <c r="H83" s="61"/>
      <c r="I83" s="30"/>
      <c r="J83" s="61"/>
      <c r="K83" s="30"/>
      <c r="L83" s="30"/>
      <c r="M83" s="13"/>
      <c r="N83" s="2"/>
      <c r="O83" s="2"/>
      <c r="P83" s="2"/>
      <c r="Q83" s="2"/>
    </row>
    <row r="84" thickTop="1" ht="12.75">
      <c r="A84" s="10"/>
      <c r="B84" s="49">
        <v>11</v>
      </c>
      <c r="C84" s="50" t="s">
        <v>328</v>
      </c>
      <c r="D84" s="50" t="s">
        <v>7</v>
      </c>
      <c r="E84" s="50" t="s">
        <v>329</v>
      </c>
      <c r="F84" s="50" t="s">
        <v>7</v>
      </c>
      <c r="G84" s="51" t="s">
        <v>111</v>
      </c>
      <c r="H84" s="62">
        <v>450</v>
      </c>
      <c r="I84" s="63">
        <v>0</v>
      </c>
      <c r="J84" s="64">
        <f>ROUND(H84*I84,2)</f>
        <v>0</v>
      </c>
      <c r="K84" s="65">
        <v>0.20999999999999999</v>
      </c>
      <c r="L84" s="66">
        <f>ROUND(J84*1.21,2)</f>
        <v>0</v>
      </c>
      <c r="M84" s="13"/>
      <c r="N84" s="2"/>
      <c r="O84" s="2"/>
      <c r="P84" s="2"/>
      <c r="Q84" s="41">
        <f>IF(ISNUMBER(K84),IF(H84&gt;0,IF(I84&gt;0,J84,0),0),0)</f>
        <v>0</v>
      </c>
      <c r="R84" s="9">
        <f>IF(ISNUMBER(K84)=FALSE,J84,0)</f>
        <v>0</v>
      </c>
    </row>
    <row r="85" ht="12.75">
      <c r="A85" s="10"/>
      <c r="B85" s="57" t="s">
        <v>54</v>
      </c>
      <c r="C85" s="1"/>
      <c r="D85" s="1"/>
      <c r="E85" s="58" t="s">
        <v>7</v>
      </c>
      <c r="F85" s="1"/>
      <c r="G85" s="1"/>
      <c r="H85" s="48"/>
      <c r="I85" s="1"/>
      <c r="J85" s="48"/>
      <c r="K85" s="1"/>
      <c r="L85" s="1"/>
      <c r="M85" s="13"/>
      <c r="N85" s="2"/>
      <c r="O85" s="2"/>
      <c r="P85" s="2"/>
      <c r="Q85" s="2"/>
    </row>
    <row r="86" ht="12.75">
      <c r="A86" s="10"/>
      <c r="B86" s="57" t="s">
        <v>56</v>
      </c>
      <c r="C86" s="1"/>
      <c r="D86" s="1"/>
      <c r="E86" s="58" t="s">
        <v>326</v>
      </c>
      <c r="F86" s="1"/>
      <c r="G86" s="1"/>
      <c r="H86" s="48"/>
      <c r="I86" s="1"/>
      <c r="J86" s="48"/>
      <c r="K86" s="1"/>
      <c r="L86" s="1"/>
      <c r="M86" s="13"/>
      <c r="N86" s="2"/>
      <c r="O86" s="2"/>
      <c r="P86" s="2"/>
      <c r="Q86" s="2"/>
    </row>
    <row r="87" ht="12.75">
      <c r="A87" s="10"/>
      <c r="B87" s="57" t="s">
        <v>58</v>
      </c>
      <c r="C87" s="1"/>
      <c r="D87" s="1"/>
      <c r="E87" s="58" t="s">
        <v>330</v>
      </c>
      <c r="F87" s="1"/>
      <c r="G87" s="1"/>
      <c r="H87" s="48"/>
      <c r="I87" s="1"/>
      <c r="J87" s="48"/>
      <c r="K87" s="1"/>
      <c r="L87" s="1"/>
      <c r="M87" s="13"/>
      <c r="N87" s="2"/>
      <c r="O87" s="2"/>
      <c r="P87" s="2"/>
      <c r="Q87" s="2"/>
    </row>
    <row r="88" thickBot="1" ht="12.75">
      <c r="A88" s="10"/>
      <c r="B88" s="59" t="s">
        <v>60</v>
      </c>
      <c r="C88" s="30"/>
      <c r="D88" s="30"/>
      <c r="E88" s="60" t="s">
        <v>61</v>
      </c>
      <c r="F88" s="30"/>
      <c r="G88" s="30"/>
      <c r="H88" s="61"/>
      <c r="I88" s="30"/>
      <c r="J88" s="61"/>
      <c r="K88" s="30"/>
      <c r="L88" s="30"/>
      <c r="M88" s="13"/>
      <c r="N88" s="2"/>
      <c r="O88" s="2"/>
      <c r="P88" s="2"/>
      <c r="Q88" s="2"/>
    </row>
    <row r="89" thickTop="1" thickBot="1" ht="25" customHeight="1">
      <c r="A89" s="10"/>
      <c r="B89" s="1"/>
      <c r="C89" s="67">
        <v>1</v>
      </c>
      <c r="D89" s="1"/>
      <c r="E89" s="67" t="s">
        <v>97</v>
      </c>
      <c r="F89" s="1"/>
      <c r="G89" s="68" t="s">
        <v>90</v>
      </c>
      <c r="H89" s="69">
        <f>J49+J54+J59+J64+J69+J74+J79+J84</f>
        <v>0</v>
      </c>
      <c r="I89" s="68" t="s">
        <v>91</v>
      </c>
      <c r="J89" s="70">
        <f>(L89-H89)</f>
        <v>0</v>
      </c>
      <c r="K89" s="68" t="s">
        <v>92</v>
      </c>
      <c r="L89" s="71">
        <f>ROUND((J49+J54+J59+J64+J69+J74+J79+J84)*1.21,2)</f>
        <v>0</v>
      </c>
      <c r="M89" s="13"/>
      <c r="N89" s="2"/>
      <c r="O89" s="2"/>
      <c r="P89" s="2"/>
      <c r="Q89" s="41">
        <f>0+Q49+Q54+Q59+Q64+Q69+Q74+Q79+Q84</f>
        <v>0</v>
      </c>
      <c r="R89" s="9">
        <f>0+R49+R54+R59+R64+R69+R74+R79+R84</f>
        <v>0</v>
      </c>
      <c r="S89" s="72">
        <f>Q89*(1+J89)+R89</f>
        <v>0</v>
      </c>
    </row>
    <row r="90" thickTop="1" thickBot="1" ht="25" customHeight="1">
      <c r="A90" s="10"/>
      <c r="B90" s="73"/>
      <c r="C90" s="73"/>
      <c r="D90" s="73"/>
      <c r="E90" s="73"/>
      <c r="F90" s="73"/>
      <c r="G90" s="74" t="s">
        <v>93</v>
      </c>
      <c r="H90" s="75">
        <f>0+J49+J54+J59+J64+J69+J74+J79+J84</f>
        <v>0</v>
      </c>
      <c r="I90" s="74" t="s">
        <v>94</v>
      </c>
      <c r="J90" s="76">
        <f>0+J89</f>
        <v>0</v>
      </c>
      <c r="K90" s="74" t="s">
        <v>95</v>
      </c>
      <c r="L90" s="77">
        <f>0+L89</f>
        <v>0</v>
      </c>
      <c r="M90" s="13"/>
      <c r="N90" s="2"/>
      <c r="O90" s="2"/>
      <c r="P90" s="2"/>
      <c r="Q90" s="2"/>
    </row>
    <row r="91" ht="40" customHeight="1">
      <c r="A91" s="10"/>
      <c r="B91" s="81" t="s">
        <v>203</v>
      </c>
      <c r="C91" s="1"/>
      <c r="D91" s="1"/>
      <c r="E91" s="1"/>
      <c r="F91" s="1"/>
      <c r="G91" s="1"/>
      <c r="H91" s="48"/>
      <c r="I91" s="1"/>
      <c r="J91" s="48"/>
      <c r="K91" s="1"/>
      <c r="L91" s="1"/>
      <c r="M91" s="13"/>
      <c r="N91" s="2"/>
      <c r="O91" s="2"/>
      <c r="P91" s="2"/>
      <c r="Q91" s="2"/>
    </row>
    <row r="92" ht="12.75">
      <c r="A92" s="10"/>
      <c r="B92" s="49">
        <v>12</v>
      </c>
      <c r="C92" s="50" t="s">
        <v>204</v>
      </c>
      <c r="D92" s="50"/>
      <c r="E92" s="50" t="s">
        <v>205</v>
      </c>
      <c r="F92" s="50" t="s">
        <v>7</v>
      </c>
      <c r="G92" s="51" t="s">
        <v>104</v>
      </c>
      <c r="H92" s="52">
        <v>19.010999999999999</v>
      </c>
      <c r="I92" s="53">
        <v>0</v>
      </c>
      <c r="J92" s="54">
        <f>ROUND(H92*I92,2)</f>
        <v>0</v>
      </c>
      <c r="K92" s="55">
        <v>0.20999999999999999</v>
      </c>
      <c r="L92" s="56">
        <f>ROUND(J92*1.21,2)</f>
        <v>0</v>
      </c>
      <c r="M92" s="13"/>
      <c r="N92" s="2"/>
      <c r="O92" s="2"/>
      <c r="P92" s="2"/>
      <c r="Q92" s="41">
        <f>IF(ISNUMBER(K92),IF(H92&gt;0,IF(I92&gt;0,J92,0),0),0)</f>
        <v>0</v>
      </c>
      <c r="R92" s="9">
        <f>IF(ISNUMBER(K92)=FALSE,J92,0)</f>
        <v>0</v>
      </c>
    </row>
    <row r="93" ht="12.75">
      <c r="A93" s="10"/>
      <c r="B93" s="57" t="s">
        <v>54</v>
      </c>
      <c r="C93" s="1"/>
      <c r="D93" s="1"/>
      <c r="E93" s="58" t="s">
        <v>331</v>
      </c>
      <c r="F93" s="1"/>
      <c r="G93" s="1"/>
      <c r="H93" s="48"/>
      <c r="I93" s="1"/>
      <c r="J93" s="48"/>
      <c r="K93" s="1"/>
      <c r="L93" s="1"/>
      <c r="M93" s="13"/>
      <c r="N93" s="2"/>
      <c r="O93" s="2"/>
      <c r="P93" s="2"/>
      <c r="Q93" s="2"/>
    </row>
    <row r="94" ht="12.75">
      <c r="A94" s="10"/>
      <c r="B94" s="57" t="s">
        <v>56</v>
      </c>
      <c r="C94" s="1"/>
      <c r="D94" s="1"/>
      <c r="E94" s="58" t="s">
        <v>332</v>
      </c>
      <c r="F94" s="1"/>
      <c r="G94" s="1"/>
      <c r="H94" s="48"/>
      <c r="I94" s="1"/>
      <c r="J94" s="48"/>
      <c r="K94" s="1"/>
      <c r="L94" s="1"/>
      <c r="M94" s="13"/>
      <c r="N94" s="2"/>
      <c r="O94" s="2"/>
      <c r="P94" s="2"/>
      <c r="Q94" s="2"/>
    </row>
    <row r="95" ht="12.75">
      <c r="A95" s="10"/>
      <c r="B95" s="57" t="s">
        <v>58</v>
      </c>
      <c r="C95" s="1"/>
      <c r="D95" s="1"/>
      <c r="E95" s="58" t="s">
        <v>208</v>
      </c>
      <c r="F95" s="1"/>
      <c r="G95" s="1"/>
      <c r="H95" s="48"/>
      <c r="I95" s="1"/>
      <c r="J95" s="48"/>
      <c r="K95" s="1"/>
      <c r="L95" s="1"/>
      <c r="M95" s="13"/>
      <c r="N95" s="2"/>
      <c r="O95" s="2"/>
      <c r="P95" s="2"/>
      <c r="Q95" s="2"/>
    </row>
    <row r="96" thickBot="1" ht="12.75">
      <c r="A96" s="10"/>
      <c r="B96" s="59" t="s">
        <v>60</v>
      </c>
      <c r="C96" s="30"/>
      <c r="D96" s="30"/>
      <c r="E96" s="60" t="s">
        <v>61</v>
      </c>
      <c r="F96" s="30"/>
      <c r="G96" s="30"/>
      <c r="H96" s="61"/>
      <c r="I96" s="30"/>
      <c r="J96" s="61"/>
      <c r="K96" s="30"/>
      <c r="L96" s="30"/>
      <c r="M96" s="13"/>
      <c r="N96" s="2"/>
      <c r="O96" s="2"/>
      <c r="P96" s="2"/>
      <c r="Q96" s="2"/>
    </row>
    <row r="97" thickTop="1" thickBot="1" ht="25" customHeight="1">
      <c r="A97" s="10"/>
      <c r="B97" s="1"/>
      <c r="C97" s="67">
        <v>4</v>
      </c>
      <c r="D97" s="1"/>
      <c r="E97" s="67" t="s">
        <v>151</v>
      </c>
      <c r="F97" s="1"/>
      <c r="G97" s="68" t="s">
        <v>90</v>
      </c>
      <c r="H97" s="69">
        <f>0+J92</f>
        <v>0</v>
      </c>
      <c r="I97" s="68" t="s">
        <v>91</v>
      </c>
      <c r="J97" s="70">
        <f>(L97-H97)</f>
        <v>0</v>
      </c>
      <c r="K97" s="68" t="s">
        <v>92</v>
      </c>
      <c r="L97" s="71">
        <f>ROUND((0+J92)*1.21,2)</f>
        <v>0</v>
      </c>
      <c r="M97" s="13"/>
      <c r="N97" s="2"/>
      <c r="O97" s="2"/>
      <c r="P97" s="2"/>
      <c r="Q97" s="41">
        <f>0+Q92</f>
        <v>0</v>
      </c>
      <c r="R97" s="9">
        <f>0+R92</f>
        <v>0</v>
      </c>
      <c r="S97" s="72">
        <f>Q97*(1+J97)+R97</f>
        <v>0</v>
      </c>
    </row>
    <row r="98" thickTop="1" thickBot="1" ht="25" customHeight="1">
      <c r="A98" s="10"/>
      <c r="B98" s="73"/>
      <c r="C98" s="73"/>
      <c r="D98" s="73"/>
      <c r="E98" s="73"/>
      <c r="F98" s="73"/>
      <c r="G98" s="74" t="s">
        <v>93</v>
      </c>
      <c r="H98" s="75">
        <f>0+J92</f>
        <v>0</v>
      </c>
      <c r="I98" s="74" t="s">
        <v>94</v>
      </c>
      <c r="J98" s="76">
        <f>0+J97</f>
        <v>0</v>
      </c>
      <c r="K98" s="74" t="s">
        <v>95</v>
      </c>
      <c r="L98" s="77">
        <f>0+L97</f>
        <v>0</v>
      </c>
      <c r="M98" s="13"/>
      <c r="N98" s="2"/>
      <c r="O98" s="2"/>
      <c r="P98" s="2"/>
      <c r="Q98" s="2"/>
    </row>
    <row r="99" ht="40" customHeight="1">
      <c r="A99" s="10"/>
      <c r="B99" s="81" t="s">
        <v>108</v>
      </c>
      <c r="C99" s="1"/>
      <c r="D99" s="1"/>
      <c r="E99" s="1"/>
      <c r="F99" s="1"/>
      <c r="G99" s="1"/>
      <c r="H99" s="48"/>
      <c r="I99" s="1"/>
      <c r="J99" s="48"/>
      <c r="K99" s="1"/>
      <c r="L99" s="1"/>
      <c r="M99" s="13"/>
      <c r="N99" s="2"/>
      <c r="O99" s="2"/>
      <c r="P99" s="2"/>
      <c r="Q99" s="2"/>
    </row>
    <row r="100" ht="12.75">
      <c r="A100" s="10"/>
      <c r="B100" s="49">
        <v>13</v>
      </c>
      <c r="C100" s="50" t="s">
        <v>214</v>
      </c>
      <c r="D100" s="50" t="s">
        <v>7</v>
      </c>
      <c r="E100" s="50" t="s">
        <v>215</v>
      </c>
      <c r="F100" s="50" t="s">
        <v>7</v>
      </c>
      <c r="G100" s="51" t="s">
        <v>111</v>
      </c>
      <c r="H100" s="52">
        <v>74.781000000000006</v>
      </c>
      <c r="I100" s="53">
        <v>0</v>
      </c>
      <c r="J100" s="54">
        <f>ROUND(H100*I100,2)</f>
        <v>0</v>
      </c>
      <c r="K100" s="55">
        <v>0.20999999999999999</v>
      </c>
      <c r="L100" s="56">
        <f>ROUND(J100*1.21,2)</f>
        <v>0</v>
      </c>
      <c r="M100" s="13"/>
      <c r="N100" s="2"/>
      <c r="O100" s="2"/>
      <c r="P100" s="2"/>
      <c r="Q100" s="41">
        <f>IF(ISNUMBER(K100),IF(H100&gt;0,IF(I100&gt;0,J100,0),0),0)</f>
        <v>0</v>
      </c>
      <c r="R100" s="9">
        <f>IF(ISNUMBER(K100)=FALSE,J100,0)</f>
        <v>0</v>
      </c>
    </row>
    <row r="101" ht="12.75">
      <c r="A101" s="10"/>
      <c r="B101" s="57" t="s">
        <v>54</v>
      </c>
      <c r="C101" s="1"/>
      <c r="D101" s="1"/>
      <c r="E101" s="58" t="s">
        <v>333</v>
      </c>
      <c r="F101" s="1"/>
      <c r="G101" s="1"/>
      <c r="H101" s="48"/>
      <c r="I101" s="1"/>
      <c r="J101" s="48"/>
      <c r="K101" s="1"/>
      <c r="L101" s="1"/>
      <c r="M101" s="13"/>
      <c r="N101" s="2"/>
      <c r="O101" s="2"/>
      <c r="P101" s="2"/>
      <c r="Q101" s="2"/>
    </row>
    <row r="102" ht="12.75">
      <c r="A102" s="10"/>
      <c r="B102" s="57" t="s">
        <v>56</v>
      </c>
      <c r="C102" s="1"/>
      <c r="D102" s="1"/>
      <c r="E102" s="58" t="s">
        <v>334</v>
      </c>
      <c r="F102" s="1"/>
      <c r="G102" s="1"/>
      <c r="H102" s="48"/>
      <c r="I102" s="1"/>
      <c r="J102" s="48"/>
      <c r="K102" s="1"/>
      <c r="L102" s="1"/>
      <c r="M102" s="13"/>
      <c r="N102" s="2"/>
      <c r="O102" s="2"/>
      <c r="P102" s="2"/>
      <c r="Q102" s="2"/>
    </row>
    <row r="103" ht="12.75">
      <c r="A103" s="10"/>
      <c r="B103" s="57" t="s">
        <v>58</v>
      </c>
      <c r="C103" s="1"/>
      <c r="D103" s="1"/>
      <c r="E103" s="58" t="s">
        <v>218</v>
      </c>
      <c r="F103" s="1"/>
      <c r="G103" s="1"/>
      <c r="H103" s="48"/>
      <c r="I103" s="1"/>
      <c r="J103" s="48"/>
      <c r="K103" s="1"/>
      <c r="L103" s="1"/>
      <c r="M103" s="13"/>
      <c r="N103" s="2"/>
      <c r="O103" s="2"/>
      <c r="P103" s="2"/>
      <c r="Q103" s="2"/>
    </row>
    <row r="104" thickBot="1" ht="12.75">
      <c r="A104" s="10"/>
      <c r="B104" s="59" t="s">
        <v>60</v>
      </c>
      <c r="C104" s="30"/>
      <c r="D104" s="30"/>
      <c r="E104" s="60" t="s">
        <v>61</v>
      </c>
      <c r="F104" s="30"/>
      <c r="G104" s="30"/>
      <c r="H104" s="61"/>
      <c r="I104" s="30"/>
      <c r="J104" s="61"/>
      <c r="K104" s="30"/>
      <c r="L104" s="30"/>
      <c r="M104" s="13"/>
      <c r="N104" s="2"/>
      <c r="O104" s="2"/>
      <c r="P104" s="2"/>
      <c r="Q104" s="2"/>
    </row>
    <row r="105" thickTop="1" ht="12.75">
      <c r="A105" s="10"/>
      <c r="B105" s="49">
        <v>14</v>
      </c>
      <c r="C105" s="50" t="s">
        <v>115</v>
      </c>
      <c r="D105" s="50"/>
      <c r="E105" s="50" t="s">
        <v>116</v>
      </c>
      <c r="F105" s="50" t="s">
        <v>7</v>
      </c>
      <c r="G105" s="51" t="s">
        <v>111</v>
      </c>
      <c r="H105" s="62">
        <v>6.25</v>
      </c>
      <c r="I105" s="63">
        <v>0</v>
      </c>
      <c r="J105" s="64">
        <f>ROUND(H105*I105,2)</f>
        <v>0</v>
      </c>
      <c r="K105" s="65">
        <v>0.20999999999999999</v>
      </c>
      <c r="L105" s="66">
        <f>ROUND(J105*1.21,2)</f>
        <v>0</v>
      </c>
      <c r="M105" s="13"/>
      <c r="N105" s="2"/>
      <c r="O105" s="2"/>
      <c r="P105" s="2"/>
      <c r="Q105" s="41">
        <f>IF(ISNUMBER(K105),IF(H105&gt;0,IF(I105&gt;0,J105,0),0),0)</f>
        <v>0</v>
      </c>
      <c r="R105" s="9">
        <f>IF(ISNUMBER(K105)=FALSE,J105,0)</f>
        <v>0</v>
      </c>
    </row>
    <row r="106" ht="12.75">
      <c r="A106" s="10"/>
      <c r="B106" s="57" t="s">
        <v>54</v>
      </c>
      <c r="C106" s="1"/>
      <c r="D106" s="1"/>
      <c r="E106" s="58" t="s">
        <v>335</v>
      </c>
      <c r="F106" s="1"/>
      <c r="G106" s="1"/>
      <c r="H106" s="48"/>
      <c r="I106" s="1"/>
      <c r="J106" s="48"/>
      <c r="K106" s="1"/>
      <c r="L106" s="1"/>
      <c r="M106" s="13"/>
      <c r="N106" s="2"/>
      <c r="O106" s="2"/>
      <c r="P106" s="2"/>
      <c r="Q106" s="2"/>
    </row>
    <row r="107" ht="12.75">
      <c r="A107" s="10"/>
      <c r="B107" s="57" t="s">
        <v>56</v>
      </c>
      <c r="C107" s="1"/>
      <c r="D107" s="1"/>
      <c r="E107" s="58" t="s">
        <v>336</v>
      </c>
      <c r="F107" s="1"/>
      <c r="G107" s="1"/>
      <c r="H107" s="48"/>
      <c r="I107" s="1"/>
      <c r="J107" s="48"/>
      <c r="K107" s="1"/>
      <c r="L107" s="1"/>
      <c r="M107" s="13"/>
      <c r="N107" s="2"/>
      <c r="O107" s="2"/>
      <c r="P107" s="2"/>
      <c r="Q107" s="2"/>
    </row>
    <row r="108" ht="12.75">
      <c r="A108" s="10"/>
      <c r="B108" s="57" t="s">
        <v>58</v>
      </c>
      <c r="C108" s="1"/>
      <c r="D108" s="1"/>
      <c r="E108" s="58" t="s">
        <v>114</v>
      </c>
      <c r="F108" s="1"/>
      <c r="G108" s="1"/>
      <c r="H108" s="48"/>
      <c r="I108" s="1"/>
      <c r="J108" s="48"/>
      <c r="K108" s="1"/>
      <c r="L108" s="1"/>
      <c r="M108" s="13"/>
      <c r="N108" s="2"/>
      <c r="O108" s="2"/>
      <c r="P108" s="2"/>
      <c r="Q108" s="2"/>
    </row>
    <row r="109" thickBot="1" ht="12.75">
      <c r="A109" s="10"/>
      <c r="B109" s="59" t="s">
        <v>60</v>
      </c>
      <c r="C109" s="30"/>
      <c r="D109" s="30"/>
      <c r="E109" s="60" t="s">
        <v>61</v>
      </c>
      <c r="F109" s="30"/>
      <c r="G109" s="30"/>
      <c r="H109" s="61"/>
      <c r="I109" s="30"/>
      <c r="J109" s="61"/>
      <c r="K109" s="30"/>
      <c r="L109" s="30"/>
      <c r="M109" s="13"/>
      <c r="N109" s="2"/>
      <c r="O109" s="2"/>
      <c r="P109" s="2"/>
      <c r="Q109" s="2"/>
    </row>
    <row r="110" thickTop="1" ht="12.75">
      <c r="A110" s="10"/>
      <c r="B110" s="49">
        <v>15</v>
      </c>
      <c r="C110" s="50" t="s">
        <v>118</v>
      </c>
      <c r="D110" s="50"/>
      <c r="E110" s="50" t="s">
        <v>119</v>
      </c>
      <c r="F110" s="50" t="s">
        <v>7</v>
      </c>
      <c r="G110" s="51" t="s">
        <v>111</v>
      </c>
      <c r="H110" s="62">
        <v>6.25</v>
      </c>
      <c r="I110" s="63">
        <v>0</v>
      </c>
      <c r="J110" s="64">
        <f>ROUND(H110*I110,2)</f>
        <v>0</v>
      </c>
      <c r="K110" s="65">
        <v>0.20999999999999999</v>
      </c>
      <c r="L110" s="66">
        <f>ROUND(J110*1.21,2)</f>
        <v>0</v>
      </c>
      <c r="M110" s="13"/>
      <c r="N110" s="2"/>
      <c r="O110" s="2"/>
      <c r="P110" s="2"/>
      <c r="Q110" s="41">
        <f>IF(ISNUMBER(K110),IF(H110&gt;0,IF(I110&gt;0,J110,0),0),0)</f>
        <v>0</v>
      </c>
      <c r="R110" s="9">
        <f>IF(ISNUMBER(K110)=FALSE,J110,0)</f>
        <v>0</v>
      </c>
    </row>
    <row r="111" ht="12.75">
      <c r="A111" s="10"/>
      <c r="B111" s="57" t="s">
        <v>54</v>
      </c>
      <c r="C111" s="1"/>
      <c r="D111" s="1"/>
      <c r="E111" s="58" t="s">
        <v>337</v>
      </c>
      <c r="F111" s="1"/>
      <c r="G111" s="1"/>
      <c r="H111" s="48"/>
      <c r="I111" s="1"/>
      <c r="J111" s="48"/>
      <c r="K111" s="1"/>
      <c r="L111" s="1"/>
      <c r="M111" s="13"/>
      <c r="N111" s="2"/>
      <c r="O111" s="2"/>
      <c r="P111" s="2"/>
      <c r="Q111" s="2"/>
    </row>
    <row r="112" ht="12.75">
      <c r="A112" s="10"/>
      <c r="B112" s="57" t="s">
        <v>56</v>
      </c>
      <c r="C112" s="1"/>
      <c r="D112" s="1"/>
      <c r="E112" s="58" t="s">
        <v>336</v>
      </c>
      <c r="F112" s="1"/>
      <c r="G112" s="1"/>
      <c r="H112" s="48"/>
      <c r="I112" s="1"/>
      <c r="J112" s="48"/>
      <c r="K112" s="1"/>
      <c r="L112" s="1"/>
      <c r="M112" s="13"/>
      <c r="N112" s="2"/>
      <c r="O112" s="2"/>
      <c r="P112" s="2"/>
      <c r="Q112" s="2"/>
    </row>
    <row r="113" ht="12.75">
      <c r="A113" s="10"/>
      <c r="B113" s="57" t="s">
        <v>58</v>
      </c>
      <c r="C113" s="1"/>
      <c r="D113" s="1"/>
      <c r="E113" s="58" t="s">
        <v>121</v>
      </c>
      <c r="F113" s="1"/>
      <c r="G113" s="1"/>
      <c r="H113" s="48"/>
      <c r="I113" s="1"/>
      <c r="J113" s="48"/>
      <c r="K113" s="1"/>
      <c r="L113" s="1"/>
      <c r="M113" s="13"/>
      <c r="N113" s="2"/>
      <c r="O113" s="2"/>
      <c r="P113" s="2"/>
      <c r="Q113" s="2"/>
    </row>
    <row r="114" thickBot="1" ht="12.75">
      <c r="A114" s="10"/>
      <c r="B114" s="59" t="s">
        <v>60</v>
      </c>
      <c r="C114" s="30"/>
      <c r="D114" s="30"/>
      <c r="E114" s="60" t="s">
        <v>61</v>
      </c>
      <c r="F114" s="30"/>
      <c r="G114" s="30"/>
      <c r="H114" s="61"/>
      <c r="I114" s="30"/>
      <c r="J114" s="61"/>
      <c r="K114" s="30"/>
      <c r="L114" s="30"/>
      <c r="M114" s="13"/>
      <c r="N114" s="2"/>
      <c r="O114" s="2"/>
      <c r="P114" s="2"/>
      <c r="Q114" s="2"/>
    </row>
    <row r="115" thickTop="1" ht="12.75">
      <c r="A115" s="10"/>
      <c r="B115" s="49">
        <v>16</v>
      </c>
      <c r="C115" s="50" t="s">
        <v>338</v>
      </c>
      <c r="D115" s="50"/>
      <c r="E115" s="50" t="s">
        <v>339</v>
      </c>
      <c r="F115" s="50" t="s">
        <v>7</v>
      </c>
      <c r="G115" s="51" t="s">
        <v>111</v>
      </c>
      <c r="H115" s="62">
        <v>495.48599999999999</v>
      </c>
      <c r="I115" s="63">
        <v>0</v>
      </c>
      <c r="J115" s="64">
        <f>ROUND(H115*I115,2)</f>
        <v>0</v>
      </c>
      <c r="K115" s="65">
        <v>0.20999999999999999</v>
      </c>
      <c r="L115" s="66">
        <f>ROUND(J115*1.21,2)</f>
        <v>0</v>
      </c>
      <c r="M115" s="13"/>
      <c r="N115" s="2"/>
      <c r="O115" s="2"/>
      <c r="P115" s="2"/>
      <c r="Q115" s="41">
        <f>IF(ISNUMBER(K115),IF(H115&gt;0,IF(I115&gt;0,J115,0),0),0)</f>
        <v>0</v>
      </c>
      <c r="R115" s="9">
        <f>IF(ISNUMBER(K115)=FALSE,J115,0)</f>
        <v>0</v>
      </c>
    </row>
    <row r="116" ht="12.75">
      <c r="A116" s="10"/>
      <c r="B116" s="57" t="s">
        <v>54</v>
      </c>
      <c r="C116" s="1"/>
      <c r="D116" s="1"/>
      <c r="E116" s="58" t="s">
        <v>340</v>
      </c>
      <c r="F116" s="1"/>
      <c r="G116" s="1"/>
      <c r="H116" s="48"/>
      <c r="I116" s="1"/>
      <c r="J116" s="48"/>
      <c r="K116" s="1"/>
      <c r="L116" s="1"/>
      <c r="M116" s="13"/>
      <c r="N116" s="2"/>
      <c r="O116" s="2"/>
      <c r="P116" s="2"/>
      <c r="Q116" s="2"/>
    </row>
    <row r="117" ht="12.75">
      <c r="A117" s="10"/>
      <c r="B117" s="57" t="s">
        <v>56</v>
      </c>
      <c r="C117" s="1"/>
      <c r="D117" s="1"/>
      <c r="E117" s="58" t="s">
        <v>341</v>
      </c>
      <c r="F117" s="1"/>
      <c r="G117" s="1"/>
      <c r="H117" s="48"/>
      <c r="I117" s="1"/>
      <c r="J117" s="48"/>
      <c r="K117" s="1"/>
      <c r="L117" s="1"/>
      <c r="M117" s="13"/>
      <c r="N117" s="2"/>
      <c r="O117" s="2"/>
      <c r="P117" s="2"/>
      <c r="Q117" s="2"/>
    </row>
    <row r="118" ht="12.75">
      <c r="A118" s="10"/>
      <c r="B118" s="57" t="s">
        <v>58</v>
      </c>
      <c r="C118" s="1"/>
      <c r="D118" s="1"/>
      <c r="E118" s="58" t="s">
        <v>342</v>
      </c>
      <c r="F118" s="1"/>
      <c r="G118" s="1"/>
      <c r="H118" s="48"/>
      <c r="I118" s="1"/>
      <c r="J118" s="48"/>
      <c r="K118" s="1"/>
      <c r="L118" s="1"/>
      <c r="M118" s="13"/>
      <c r="N118" s="2"/>
      <c r="O118" s="2"/>
      <c r="P118" s="2"/>
      <c r="Q118" s="2"/>
    </row>
    <row r="119" thickBot="1" ht="12.75">
      <c r="A119" s="10"/>
      <c r="B119" s="59" t="s">
        <v>60</v>
      </c>
      <c r="C119" s="30"/>
      <c r="D119" s="30"/>
      <c r="E119" s="60" t="s">
        <v>61</v>
      </c>
      <c r="F119" s="30"/>
      <c r="G119" s="30"/>
      <c r="H119" s="61"/>
      <c r="I119" s="30"/>
      <c r="J119" s="61"/>
      <c r="K119" s="30"/>
      <c r="L119" s="30"/>
      <c r="M119" s="13"/>
      <c r="N119" s="2"/>
      <c r="O119" s="2"/>
      <c r="P119" s="2"/>
      <c r="Q119" s="2"/>
    </row>
    <row r="120" thickTop="1" ht="12.75">
      <c r="A120" s="10"/>
      <c r="B120" s="49">
        <v>17</v>
      </c>
      <c r="C120" s="50" t="s">
        <v>343</v>
      </c>
      <c r="D120" s="50" t="s">
        <v>7</v>
      </c>
      <c r="E120" s="50" t="s">
        <v>344</v>
      </c>
      <c r="F120" s="50" t="s">
        <v>7</v>
      </c>
      <c r="G120" s="51" t="s">
        <v>111</v>
      </c>
      <c r="H120" s="62">
        <v>3.0529999999999999</v>
      </c>
      <c r="I120" s="63">
        <v>0</v>
      </c>
      <c r="J120" s="64">
        <f>ROUND(H120*I120,2)</f>
        <v>0</v>
      </c>
      <c r="K120" s="65">
        <v>0.20999999999999999</v>
      </c>
      <c r="L120" s="66">
        <f>ROUND(J120*1.21,2)</f>
        <v>0</v>
      </c>
      <c r="M120" s="13"/>
      <c r="N120" s="2"/>
      <c r="O120" s="2"/>
      <c r="P120" s="2"/>
      <c r="Q120" s="41">
        <f>IF(ISNUMBER(K120),IF(H120&gt;0,IF(I120&gt;0,J120,0),0),0)</f>
        <v>0</v>
      </c>
      <c r="R120" s="9">
        <f>IF(ISNUMBER(K120)=FALSE,J120,0)</f>
        <v>0</v>
      </c>
    </row>
    <row r="121" ht="12.75">
      <c r="A121" s="10"/>
      <c r="B121" s="57" t="s">
        <v>54</v>
      </c>
      <c r="C121" s="1"/>
      <c r="D121" s="1"/>
      <c r="E121" s="58" t="s">
        <v>345</v>
      </c>
      <c r="F121" s="1"/>
      <c r="G121" s="1"/>
      <c r="H121" s="48"/>
      <c r="I121" s="1"/>
      <c r="J121" s="48"/>
      <c r="K121" s="1"/>
      <c r="L121" s="1"/>
      <c r="M121" s="13"/>
      <c r="N121" s="2"/>
      <c r="O121" s="2"/>
      <c r="P121" s="2"/>
      <c r="Q121" s="2"/>
    </row>
    <row r="122" ht="12.75">
      <c r="A122" s="10"/>
      <c r="B122" s="57" t="s">
        <v>56</v>
      </c>
      <c r="C122" s="1"/>
      <c r="D122" s="1"/>
      <c r="E122" s="58" t="s">
        <v>346</v>
      </c>
      <c r="F122" s="1"/>
      <c r="G122" s="1"/>
      <c r="H122" s="48"/>
      <c r="I122" s="1"/>
      <c r="J122" s="48"/>
      <c r="K122" s="1"/>
      <c r="L122" s="1"/>
      <c r="M122" s="13"/>
      <c r="N122" s="2"/>
      <c r="O122" s="2"/>
      <c r="P122" s="2"/>
      <c r="Q122" s="2"/>
    </row>
    <row r="123" ht="12.75">
      <c r="A123" s="10"/>
      <c r="B123" s="57" t="s">
        <v>58</v>
      </c>
      <c r="C123" s="1"/>
      <c r="D123" s="1"/>
      <c r="E123" s="58" t="s">
        <v>342</v>
      </c>
      <c r="F123" s="1"/>
      <c r="G123" s="1"/>
      <c r="H123" s="48"/>
      <c r="I123" s="1"/>
      <c r="J123" s="48"/>
      <c r="K123" s="1"/>
      <c r="L123" s="1"/>
      <c r="M123" s="13"/>
      <c r="N123" s="2"/>
      <c r="O123" s="2"/>
      <c r="P123" s="2"/>
      <c r="Q123" s="2"/>
    </row>
    <row r="124" thickBot="1" ht="12.75">
      <c r="A124" s="10"/>
      <c r="B124" s="59" t="s">
        <v>60</v>
      </c>
      <c r="C124" s="30"/>
      <c r="D124" s="30"/>
      <c r="E124" s="60" t="s">
        <v>61</v>
      </c>
      <c r="F124" s="30"/>
      <c r="G124" s="30"/>
      <c r="H124" s="61"/>
      <c r="I124" s="30"/>
      <c r="J124" s="61"/>
      <c r="K124" s="30"/>
      <c r="L124" s="30"/>
      <c r="M124" s="13"/>
      <c r="N124" s="2"/>
      <c r="O124" s="2"/>
      <c r="P124" s="2"/>
      <c r="Q124" s="2"/>
    </row>
    <row r="125" thickTop="1" thickBot="1" ht="25" customHeight="1">
      <c r="A125" s="10"/>
      <c r="B125" s="1"/>
      <c r="C125" s="67">
        <v>5</v>
      </c>
      <c r="D125" s="1"/>
      <c r="E125" s="67" t="s">
        <v>98</v>
      </c>
      <c r="F125" s="1"/>
      <c r="G125" s="68" t="s">
        <v>90</v>
      </c>
      <c r="H125" s="69">
        <f>J100+J105+J110+J115+J120</f>
        <v>0</v>
      </c>
      <c r="I125" s="68" t="s">
        <v>91</v>
      </c>
      <c r="J125" s="70">
        <f>(L125-H125)</f>
        <v>0</v>
      </c>
      <c r="K125" s="68" t="s">
        <v>92</v>
      </c>
      <c r="L125" s="71">
        <f>ROUND((J100+J105+J110+J115+J120)*1.21,2)</f>
        <v>0</v>
      </c>
      <c r="M125" s="13"/>
      <c r="N125" s="2"/>
      <c r="O125" s="2"/>
      <c r="P125" s="2"/>
      <c r="Q125" s="41">
        <f>0+Q100+Q105+Q110+Q115+Q120</f>
        <v>0</v>
      </c>
      <c r="R125" s="9">
        <f>0+R100+R105+R110+R115+R120</f>
        <v>0</v>
      </c>
      <c r="S125" s="72">
        <f>Q125*(1+J125)+R125</f>
        <v>0</v>
      </c>
    </row>
    <row r="126" thickTop="1" thickBot="1" ht="25" customHeight="1">
      <c r="A126" s="10"/>
      <c r="B126" s="73"/>
      <c r="C126" s="73"/>
      <c r="D126" s="73"/>
      <c r="E126" s="73"/>
      <c r="F126" s="73"/>
      <c r="G126" s="74" t="s">
        <v>93</v>
      </c>
      <c r="H126" s="75">
        <f>0+J100+J105+J110+J115+J120</f>
        <v>0</v>
      </c>
      <c r="I126" s="74" t="s">
        <v>94</v>
      </c>
      <c r="J126" s="76">
        <f>0+J125</f>
        <v>0</v>
      </c>
      <c r="K126" s="74" t="s">
        <v>95</v>
      </c>
      <c r="L126" s="77">
        <f>0+L125</f>
        <v>0</v>
      </c>
      <c r="M126" s="13"/>
      <c r="N126" s="2"/>
      <c r="O126" s="2"/>
      <c r="P126" s="2"/>
      <c r="Q126" s="2"/>
    </row>
    <row r="127" ht="40" customHeight="1">
      <c r="A127" s="10"/>
      <c r="B127" s="81" t="s">
        <v>125</v>
      </c>
      <c r="C127" s="1"/>
      <c r="D127" s="1"/>
      <c r="E127" s="1"/>
      <c r="F127" s="1"/>
      <c r="G127" s="1"/>
      <c r="H127" s="48"/>
      <c r="I127" s="1"/>
      <c r="J127" s="48"/>
      <c r="K127" s="1"/>
      <c r="L127" s="1"/>
      <c r="M127" s="13"/>
      <c r="N127" s="2"/>
      <c r="O127" s="2"/>
      <c r="P127" s="2"/>
      <c r="Q127" s="2"/>
    </row>
    <row r="128" ht="12.75">
      <c r="A128" s="10"/>
      <c r="B128" s="49">
        <v>18</v>
      </c>
      <c r="C128" s="50" t="s">
        <v>126</v>
      </c>
      <c r="D128" s="50"/>
      <c r="E128" s="50" t="s">
        <v>127</v>
      </c>
      <c r="F128" s="50" t="s">
        <v>7</v>
      </c>
      <c r="G128" s="51" t="s">
        <v>87</v>
      </c>
      <c r="H128" s="52">
        <v>2</v>
      </c>
      <c r="I128" s="53">
        <v>0</v>
      </c>
      <c r="J128" s="54">
        <f>ROUND(H128*I128,2)</f>
        <v>0</v>
      </c>
      <c r="K128" s="55">
        <v>0.20999999999999999</v>
      </c>
      <c r="L128" s="56">
        <f>ROUND(J128*1.21,2)</f>
        <v>0</v>
      </c>
      <c r="M128" s="13"/>
      <c r="N128" s="2"/>
      <c r="O128" s="2"/>
      <c r="P128" s="2"/>
      <c r="Q128" s="41">
        <f>IF(ISNUMBER(K128),IF(H128&gt;0,IF(I128&gt;0,J128,0),0),0)</f>
        <v>0</v>
      </c>
      <c r="R128" s="9">
        <f>IF(ISNUMBER(K128)=FALSE,J128,0)</f>
        <v>0</v>
      </c>
    </row>
    <row r="129" ht="12.75">
      <c r="A129" s="10"/>
      <c r="B129" s="57" t="s">
        <v>54</v>
      </c>
      <c r="C129" s="1"/>
      <c r="D129" s="1"/>
      <c r="E129" s="58" t="s">
        <v>347</v>
      </c>
      <c r="F129" s="1"/>
      <c r="G129" s="1"/>
      <c r="H129" s="48"/>
      <c r="I129" s="1"/>
      <c r="J129" s="48"/>
      <c r="K129" s="1"/>
      <c r="L129" s="1"/>
      <c r="M129" s="13"/>
      <c r="N129" s="2"/>
      <c r="O129" s="2"/>
      <c r="P129" s="2"/>
      <c r="Q129" s="2"/>
    </row>
    <row r="130" ht="12.75">
      <c r="A130" s="10"/>
      <c r="B130" s="57" t="s">
        <v>56</v>
      </c>
      <c r="C130" s="1"/>
      <c r="D130" s="1"/>
      <c r="E130" s="58" t="s">
        <v>240</v>
      </c>
      <c r="F130" s="1"/>
      <c r="G130" s="1"/>
      <c r="H130" s="48"/>
      <c r="I130" s="1"/>
      <c r="J130" s="48"/>
      <c r="K130" s="1"/>
      <c r="L130" s="1"/>
      <c r="M130" s="13"/>
      <c r="N130" s="2"/>
      <c r="O130" s="2"/>
      <c r="P130" s="2"/>
      <c r="Q130" s="2"/>
    </row>
    <row r="131" ht="12.75">
      <c r="A131" s="10"/>
      <c r="B131" s="57" t="s">
        <v>58</v>
      </c>
      <c r="C131" s="1"/>
      <c r="D131" s="1"/>
      <c r="E131" s="58" t="s">
        <v>129</v>
      </c>
      <c r="F131" s="1"/>
      <c r="G131" s="1"/>
      <c r="H131" s="48"/>
      <c r="I131" s="1"/>
      <c r="J131" s="48"/>
      <c r="K131" s="1"/>
      <c r="L131" s="1"/>
      <c r="M131" s="13"/>
      <c r="N131" s="2"/>
      <c r="O131" s="2"/>
      <c r="P131" s="2"/>
      <c r="Q131" s="2"/>
    </row>
    <row r="132" thickBot="1" ht="12.75">
      <c r="A132" s="10"/>
      <c r="B132" s="59" t="s">
        <v>60</v>
      </c>
      <c r="C132" s="30"/>
      <c r="D132" s="30"/>
      <c r="E132" s="60" t="s">
        <v>61</v>
      </c>
      <c r="F132" s="30"/>
      <c r="G132" s="30"/>
      <c r="H132" s="61"/>
      <c r="I132" s="30"/>
      <c r="J132" s="61"/>
      <c r="K132" s="30"/>
      <c r="L132" s="30"/>
      <c r="M132" s="13"/>
      <c r="N132" s="2"/>
      <c r="O132" s="2"/>
      <c r="P132" s="2"/>
      <c r="Q132" s="2"/>
    </row>
    <row r="133" thickTop="1" thickBot="1" ht="25" customHeight="1">
      <c r="A133" s="10"/>
      <c r="B133" s="1"/>
      <c r="C133" s="67">
        <v>8</v>
      </c>
      <c r="D133" s="1"/>
      <c r="E133" s="67" t="s">
        <v>99</v>
      </c>
      <c r="F133" s="1"/>
      <c r="G133" s="68" t="s">
        <v>90</v>
      </c>
      <c r="H133" s="69">
        <f>0+J128</f>
        <v>0</v>
      </c>
      <c r="I133" s="68" t="s">
        <v>91</v>
      </c>
      <c r="J133" s="70">
        <f>(L133-H133)</f>
        <v>0</v>
      </c>
      <c r="K133" s="68" t="s">
        <v>92</v>
      </c>
      <c r="L133" s="71">
        <f>ROUND((0+J128)*1.21,2)</f>
        <v>0</v>
      </c>
      <c r="M133" s="13"/>
      <c r="N133" s="2"/>
      <c r="O133" s="2"/>
      <c r="P133" s="2"/>
      <c r="Q133" s="41">
        <f>0+Q128</f>
        <v>0</v>
      </c>
      <c r="R133" s="9">
        <f>0+R128</f>
        <v>0</v>
      </c>
      <c r="S133" s="72">
        <f>Q133*(1+J133)+R133</f>
        <v>0</v>
      </c>
    </row>
    <row r="134" thickTop="1" thickBot="1" ht="25" customHeight="1">
      <c r="A134" s="10"/>
      <c r="B134" s="73"/>
      <c r="C134" s="73"/>
      <c r="D134" s="73"/>
      <c r="E134" s="73"/>
      <c r="F134" s="73"/>
      <c r="G134" s="74" t="s">
        <v>93</v>
      </c>
      <c r="H134" s="75">
        <f>0+J128</f>
        <v>0</v>
      </c>
      <c r="I134" s="74" t="s">
        <v>94</v>
      </c>
      <c r="J134" s="76">
        <f>0+J133</f>
        <v>0</v>
      </c>
      <c r="K134" s="74" t="s">
        <v>95</v>
      </c>
      <c r="L134" s="77">
        <f>0+L133</f>
        <v>0</v>
      </c>
      <c r="M134" s="13"/>
      <c r="N134" s="2"/>
      <c r="O134" s="2"/>
      <c r="P134" s="2"/>
      <c r="Q134" s="2"/>
    </row>
    <row r="135" ht="40" customHeight="1">
      <c r="A135" s="10"/>
      <c r="B135" s="81" t="s">
        <v>130</v>
      </c>
      <c r="C135" s="1"/>
      <c r="D135" s="1"/>
      <c r="E135" s="1"/>
      <c r="F135" s="1"/>
      <c r="G135" s="1"/>
      <c r="H135" s="48"/>
      <c r="I135" s="1"/>
      <c r="J135" s="48"/>
      <c r="K135" s="1"/>
      <c r="L135" s="1"/>
      <c r="M135" s="13"/>
      <c r="N135" s="2"/>
      <c r="O135" s="2"/>
      <c r="P135" s="2"/>
      <c r="Q135" s="2"/>
    </row>
    <row r="136" ht="12.75">
      <c r="A136" s="10"/>
      <c r="B136" s="49">
        <v>19</v>
      </c>
      <c r="C136" s="50" t="s">
        <v>348</v>
      </c>
      <c r="D136" s="50" t="s">
        <v>7</v>
      </c>
      <c r="E136" s="50" t="s">
        <v>349</v>
      </c>
      <c r="F136" s="50" t="s">
        <v>7</v>
      </c>
      <c r="G136" s="51" t="s">
        <v>141</v>
      </c>
      <c r="H136" s="52">
        <v>296.60000000000002</v>
      </c>
      <c r="I136" s="53">
        <v>0</v>
      </c>
      <c r="J136" s="54">
        <f>ROUND(H136*I136,2)</f>
        <v>0</v>
      </c>
      <c r="K136" s="55">
        <v>0.20999999999999999</v>
      </c>
      <c r="L136" s="56">
        <f>ROUND(J136*1.21,2)</f>
        <v>0</v>
      </c>
      <c r="M136" s="13"/>
      <c r="N136" s="2"/>
      <c r="O136" s="2"/>
      <c r="P136" s="2"/>
      <c r="Q136" s="41">
        <f>IF(ISNUMBER(K136),IF(H136&gt;0,IF(I136&gt;0,J136,0),0),0)</f>
        <v>0</v>
      </c>
      <c r="R136" s="9">
        <f>IF(ISNUMBER(K136)=FALSE,J136,0)</f>
        <v>0</v>
      </c>
    </row>
    <row r="137" ht="12.75">
      <c r="A137" s="10"/>
      <c r="B137" s="57" t="s">
        <v>54</v>
      </c>
      <c r="C137" s="1"/>
      <c r="D137" s="1"/>
      <c r="E137" s="58" t="s">
        <v>350</v>
      </c>
      <c r="F137" s="1"/>
      <c r="G137" s="1"/>
      <c r="H137" s="48"/>
      <c r="I137" s="1"/>
      <c r="J137" s="48"/>
      <c r="K137" s="1"/>
      <c r="L137" s="1"/>
      <c r="M137" s="13"/>
      <c r="N137" s="2"/>
      <c r="O137" s="2"/>
      <c r="P137" s="2"/>
      <c r="Q137" s="2"/>
    </row>
    <row r="138" ht="12.75">
      <c r="A138" s="10"/>
      <c r="B138" s="57" t="s">
        <v>56</v>
      </c>
      <c r="C138" s="1"/>
      <c r="D138" s="1"/>
      <c r="E138" s="58" t="s">
        <v>351</v>
      </c>
      <c r="F138" s="1"/>
      <c r="G138" s="1"/>
      <c r="H138" s="48"/>
      <c r="I138" s="1"/>
      <c r="J138" s="48"/>
      <c r="K138" s="1"/>
      <c r="L138" s="1"/>
      <c r="M138" s="13"/>
      <c r="N138" s="2"/>
      <c r="O138" s="2"/>
      <c r="P138" s="2"/>
      <c r="Q138" s="2"/>
    </row>
    <row r="139" ht="12.75">
      <c r="A139" s="10"/>
      <c r="B139" s="57" t="s">
        <v>58</v>
      </c>
      <c r="C139" s="1"/>
      <c r="D139" s="1"/>
      <c r="E139" s="58" t="s">
        <v>352</v>
      </c>
      <c r="F139" s="1"/>
      <c r="G139" s="1"/>
      <c r="H139" s="48"/>
      <c r="I139" s="1"/>
      <c r="J139" s="48"/>
      <c r="K139" s="1"/>
      <c r="L139" s="1"/>
      <c r="M139" s="13"/>
      <c r="N139" s="2"/>
      <c r="O139" s="2"/>
      <c r="P139" s="2"/>
      <c r="Q139" s="2"/>
    </row>
    <row r="140" thickBot="1" ht="12.75">
      <c r="A140" s="10"/>
      <c r="B140" s="59" t="s">
        <v>60</v>
      </c>
      <c r="C140" s="30"/>
      <c r="D140" s="30"/>
      <c r="E140" s="60" t="s">
        <v>61</v>
      </c>
      <c r="F140" s="30"/>
      <c r="G140" s="30"/>
      <c r="H140" s="61"/>
      <c r="I140" s="30"/>
      <c r="J140" s="61"/>
      <c r="K140" s="30"/>
      <c r="L140" s="30"/>
      <c r="M140" s="13"/>
      <c r="N140" s="2"/>
      <c r="O140" s="2"/>
      <c r="P140" s="2"/>
      <c r="Q140" s="2"/>
    </row>
    <row r="141" thickTop="1" ht="12.75">
      <c r="A141" s="10"/>
      <c r="B141" s="49">
        <v>20</v>
      </c>
      <c r="C141" s="50" t="s">
        <v>353</v>
      </c>
      <c r="D141" s="50"/>
      <c r="E141" s="50" t="s">
        <v>354</v>
      </c>
      <c r="F141" s="50" t="s">
        <v>7</v>
      </c>
      <c r="G141" s="51" t="s">
        <v>141</v>
      </c>
      <c r="H141" s="62">
        <v>251.72</v>
      </c>
      <c r="I141" s="63">
        <v>0</v>
      </c>
      <c r="J141" s="64">
        <f>ROUND(H141*I141,2)</f>
        <v>0</v>
      </c>
      <c r="K141" s="65">
        <v>0.20999999999999999</v>
      </c>
      <c r="L141" s="66">
        <f>ROUND(J141*1.21,2)</f>
        <v>0</v>
      </c>
      <c r="M141" s="13"/>
      <c r="N141" s="2"/>
      <c r="O141" s="2"/>
      <c r="P141" s="2"/>
      <c r="Q141" s="41">
        <f>IF(ISNUMBER(K141),IF(H141&gt;0,IF(I141&gt;0,J141,0),0),0)</f>
        <v>0</v>
      </c>
      <c r="R141" s="9">
        <f>IF(ISNUMBER(K141)=FALSE,J141,0)</f>
        <v>0</v>
      </c>
    </row>
    <row r="142" ht="12.75">
      <c r="A142" s="10"/>
      <c r="B142" s="57" t="s">
        <v>54</v>
      </c>
      <c r="C142" s="1"/>
      <c r="D142" s="1"/>
      <c r="E142" s="58" t="s">
        <v>355</v>
      </c>
      <c r="F142" s="1"/>
      <c r="G142" s="1"/>
      <c r="H142" s="48"/>
      <c r="I142" s="1"/>
      <c r="J142" s="48"/>
      <c r="K142" s="1"/>
      <c r="L142" s="1"/>
      <c r="M142" s="13"/>
      <c r="N142" s="2"/>
      <c r="O142" s="2"/>
      <c r="P142" s="2"/>
      <c r="Q142" s="2"/>
    </row>
    <row r="143" ht="12.75">
      <c r="A143" s="10"/>
      <c r="B143" s="57" t="s">
        <v>56</v>
      </c>
      <c r="C143" s="1"/>
      <c r="D143" s="1"/>
      <c r="E143" s="58" t="s">
        <v>356</v>
      </c>
      <c r="F143" s="1"/>
      <c r="G143" s="1"/>
      <c r="H143" s="48"/>
      <c r="I143" s="1"/>
      <c r="J143" s="48"/>
      <c r="K143" s="1"/>
      <c r="L143" s="1"/>
      <c r="M143" s="13"/>
      <c r="N143" s="2"/>
      <c r="O143" s="2"/>
      <c r="P143" s="2"/>
      <c r="Q143" s="2"/>
    </row>
    <row r="144" ht="12.75">
      <c r="A144" s="10"/>
      <c r="B144" s="57" t="s">
        <v>58</v>
      </c>
      <c r="C144" s="1"/>
      <c r="D144" s="1"/>
      <c r="E144" s="58" t="s">
        <v>352</v>
      </c>
      <c r="F144" s="1"/>
      <c r="G144" s="1"/>
      <c r="H144" s="48"/>
      <c r="I144" s="1"/>
      <c r="J144" s="48"/>
      <c r="K144" s="1"/>
      <c r="L144" s="1"/>
      <c r="M144" s="13"/>
      <c r="N144" s="2"/>
      <c r="O144" s="2"/>
      <c r="P144" s="2"/>
      <c r="Q144" s="2"/>
    </row>
    <row r="145" thickBot="1" ht="12.75">
      <c r="A145" s="10"/>
      <c r="B145" s="59" t="s">
        <v>60</v>
      </c>
      <c r="C145" s="30"/>
      <c r="D145" s="30"/>
      <c r="E145" s="60" t="s">
        <v>61</v>
      </c>
      <c r="F145" s="30"/>
      <c r="G145" s="30"/>
      <c r="H145" s="61"/>
      <c r="I145" s="30"/>
      <c r="J145" s="61"/>
      <c r="K145" s="30"/>
      <c r="L145" s="30"/>
      <c r="M145" s="13"/>
      <c r="N145" s="2"/>
      <c r="O145" s="2"/>
      <c r="P145" s="2"/>
      <c r="Q145" s="2"/>
    </row>
    <row r="146" thickTop="1" ht="12.75">
      <c r="A146" s="10"/>
      <c r="B146" s="49">
        <v>21</v>
      </c>
      <c r="C146" s="50" t="s">
        <v>139</v>
      </c>
      <c r="D146" s="50"/>
      <c r="E146" s="50" t="s">
        <v>140</v>
      </c>
      <c r="F146" s="50" t="s">
        <v>7</v>
      </c>
      <c r="G146" s="51" t="s">
        <v>141</v>
      </c>
      <c r="H146" s="62">
        <v>4</v>
      </c>
      <c r="I146" s="63">
        <v>0</v>
      </c>
      <c r="J146" s="64">
        <f>ROUND(H146*I146,2)</f>
        <v>0</v>
      </c>
      <c r="K146" s="65">
        <v>0.20999999999999999</v>
      </c>
      <c r="L146" s="66">
        <f>ROUND(J146*1.21,2)</f>
        <v>0</v>
      </c>
      <c r="M146" s="13"/>
      <c r="N146" s="2"/>
      <c r="O146" s="2"/>
      <c r="P146" s="2"/>
      <c r="Q146" s="41">
        <f>IF(ISNUMBER(K146),IF(H146&gt;0,IF(I146&gt;0,J146,0),0),0)</f>
        <v>0</v>
      </c>
      <c r="R146" s="9">
        <f>IF(ISNUMBER(K146)=FALSE,J146,0)</f>
        <v>0</v>
      </c>
    </row>
    <row r="147" ht="12.75">
      <c r="A147" s="10"/>
      <c r="B147" s="57" t="s">
        <v>54</v>
      </c>
      <c r="C147" s="1"/>
      <c r="D147" s="1"/>
      <c r="E147" s="58" t="s">
        <v>142</v>
      </c>
      <c r="F147" s="1"/>
      <c r="G147" s="1"/>
      <c r="H147" s="48"/>
      <c r="I147" s="1"/>
      <c r="J147" s="48"/>
      <c r="K147" s="1"/>
      <c r="L147" s="1"/>
      <c r="M147" s="13"/>
      <c r="N147" s="2"/>
      <c r="O147" s="2"/>
      <c r="P147" s="2"/>
      <c r="Q147" s="2"/>
    </row>
    <row r="148" ht="12.75">
      <c r="A148" s="10"/>
      <c r="B148" s="57" t="s">
        <v>56</v>
      </c>
      <c r="C148" s="1"/>
      <c r="D148" s="1"/>
      <c r="E148" s="58" t="s">
        <v>357</v>
      </c>
      <c r="F148" s="1"/>
      <c r="G148" s="1"/>
      <c r="H148" s="48"/>
      <c r="I148" s="1"/>
      <c r="J148" s="48"/>
      <c r="K148" s="1"/>
      <c r="L148" s="1"/>
      <c r="M148" s="13"/>
      <c r="N148" s="2"/>
      <c r="O148" s="2"/>
      <c r="P148" s="2"/>
      <c r="Q148" s="2"/>
    </row>
    <row r="149" ht="12.75">
      <c r="A149" s="10"/>
      <c r="B149" s="57" t="s">
        <v>58</v>
      </c>
      <c r="C149" s="1"/>
      <c r="D149" s="1"/>
      <c r="E149" s="58" t="s">
        <v>144</v>
      </c>
      <c r="F149" s="1"/>
      <c r="G149" s="1"/>
      <c r="H149" s="48"/>
      <c r="I149" s="1"/>
      <c r="J149" s="48"/>
      <c r="K149" s="1"/>
      <c r="L149" s="1"/>
      <c r="M149" s="13"/>
      <c r="N149" s="2"/>
      <c r="O149" s="2"/>
      <c r="P149" s="2"/>
      <c r="Q149" s="2"/>
    </row>
    <row r="150" thickBot="1" ht="12.75">
      <c r="A150" s="10"/>
      <c r="B150" s="59" t="s">
        <v>60</v>
      </c>
      <c r="C150" s="30"/>
      <c r="D150" s="30"/>
      <c r="E150" s="60" t="s">
        <v>61</v>
      </c>
      <c r="F150" s="30"/>
      <c r="G150" s="30"/>
      <c r="H150" s="61"/>
      <c r="I150" s="30"/>
      <c r="J150" s="61"/>
      <c r="K150" s="30"/>
      <c r="L150" s="30"/>
      <c r="M150" s="13"/>
      <c r="N150" s="2"/>
      <c r="O150" s="2"/>
      <c r="P150" s="2"/>
      <c r="Q150" s="2"/>
    </row>
    <row r="151" thickTop="1" ht="12.75">
      <c r="A151" s="10"/>
      <c r="B151" s="49">
        <v>22</v>
      </c>
      <c r="C151" s="50" t="s">
        <v>145</v>
      </c>
      <c r="D151" s="50"/>
      <c r="E151" s="50" t="s">
        <v>146</v>
      </c>
      <c r="F151" s="50" t="s">
        <v>7</v>
      </c>
      <c r="G151" s="51" t="s">
        <v>104</v>
      </c>
      <c r="H151" s="62">
        <v>0.0060000000000000001</v>
      </c>
      <c r="I151" s="63">
        <v>0</v>
      </c>
      <c r="J151" s="64">
        <f>ROUND(H151*I151,2)</f>
        <v>0</v>
      </c>
      <c r="K151" s="65">
        <v>0.20999999999999999</v>
      </c>
      <c r="L151" s="66">
        <f>ROUND(J151*1.21,2)</f>
        <v>0</v>
      </c>
      <c r="M151" s="13"/>
      <c r="N151" s="2"/>
      <c r="O151" s="2"/>
      <c r="P151" s="2"/>
      <c r="Q151" s="41">
        <f>IF(ISNUMBER(K151),IF(H151&gt;0,IF(I151&gt;0,J151,0),0),0)</f>
        <v>0</v>
      </c>
      <c r="R151" s="9">
        <f>IF(ISNUMBER(K151)=FALSE,J151,0)</f>
        <v>0</v>
      </c>
    </row>
    <row r="152" ht="12.75">
      <c r="A152" s="10"/>
      <c r="B152" s="57" t="s">
        <v>54</v>
      </c>
      <c r="C152" s="1"/>
      <c r="D152" s="1"/>
      <c r="E152" s="58" t="s">
        <v>147</v>
      </c>
      <c r="F152" s="1"/>
      <c r="G152" s="1"/>
      <c r="H152" s="48"/>
      <c r="I152" s="1"/>
      <c r="J152" s="48"/>
      <c r="K152" s="1"/>
      <c r="L152" s="1"/>
      <c r="M152" s="13"/>
      <c r="N152" s="2"/>
      <c r="O152" s="2"/>
      <c r="P152" s="2"/>
      <c r="Q152" s="2"/>
    </row>
    <row r="153" ht="12.75">
      <c r="A153" s="10"/>
      <c r="B153" s="57" t="s">
        <v>56</v>
      </c>
      <c r="C153" s="1"/>
      <c r="D153" s="1"/>
      <c r="E153" s="58" t="s">
        <v>358</v>
      </c>
      <c r="F153" s="1"/>
      <c r="G153" s="1"/>
      <c r="H153" s="48"/>
      <c r="I153" s="1"/>
      <c r="J153" s="48"/>
      <c r="K153" s="1"/>
      <c r="L153" s="1"/>
      <c r="M153" s="13"/>
      <c r="N153" s="2"/>
      <c r="O153" s="2"/>
      <c r="P153" s="2"/>
      <c r="Q153" s="2"/>
    </row>
    <row r="154" ht="12.75">
      <c r="A154" s="10"/>
      <c r="B154" s="57" t="s">
        <v>58</v>
      </c>
      <c r="C154" s="1"/>
      <c r="D154" s="1"/>
      <c r="E154" s="58" t="s">
        <v>149</v>
      </c>
      <c r="F154" s="1"/>
      <c r="G154" s="1"/>
      <c r="H154" s="48"/>
      <c r="I154" s="1"/>
      <c r="J154" s="48"/>
      <c r="K154" s="1"/>
      <c r="L154" s="1"/>
      <c r="M154" s="13"/>
      <c r="N154" s="2"/>
      <c r="O154" s="2"/>
      <c r="P154" s="2"/>
      <c r="Q154" s="2"/>
    </row>
    <row r="155" thickBot="1" ht="12.75">
      <c r="A155" s="10"/>
      <c r="B155" s="59" t="s">
        <v>60</v>
      </c>
      <c r="C155" s="30"/>
      <c r="D155" s="30"/>
      <c r="E155" s="60" t="s">
        <v>61</v>
      </c>
      <c r="F155" s="30"/>
      <c r="G155" s="30"/>
      <c r="H155" s="61"/>
      <c r="I155" s="30"/>
      <c r="J155" s="61"/>
      <c r="K155" s="30"/>
      <c r="L155" s="30"/>
      <c r="M155" s="13"/>
      <c r="N155" s="2"/>
      <c r="O155" s="2"/>
      <c r="P155" s="2"/>
      <c r="Q155" s="2"/>
    </row>
    <row r="156" thickTop="1" thickBot="1" ht="25" customHeight="1">
      <c r="A156" s="10"/>
      <c r="B156" s="1"/>
      <c r="C156" s="67">
        <v>9</v>
      </c>
      <c r="D156" s="1"/>
      <c r="E156" s="67" t="s">
        <v>100</v>
      </c>
      <c r="F156" s="1"/>
      <c r="G156" s="68" t="s">
        <v>90</v>
      </c>
      <c r="H156" s="69">
        <f>J136+J141+J146+J151</f>
        <v>0</v>
      </c>
      <c r="I156" s="68" t="s">
        <v>91</v>
      </c>
      <c r="J156" s="70">
        <f>(L156-H156)</f>
        <v>0</v>
      </c>
      <c r="K156" s="68" t="s">
        <v>92</v>
      </c>
      <c r="L156" s="71">
        <f>ROUND((J136+J141+J146+J151)*1.21,2)</f>
        <v>0</v>
      </c>
      <c r="M156" s="13"/>
      <c r="N156" s="2"/>
      <c r="O156" s="2"/>
      <c r="P156" s="2"/>
      <c r="Q156" s="41">
        <f>0+Q136+Q141+Q146+Q151</f>
        <v>0</v>
      </c>
      <c r="R156" s="9">
        <f>0+R136+R141+R146+R151</f>
        <v>0</v>
      </c>
      <c r="S156" s="72">
        <f>Q156*(1+J156)+R156</f>
        <v>0</v>
      </c>
    </row>
    <row r="157" thickTop="1" thickBot="1" ht="25" customHeight="1">
      <c r="A157" s="10"/>
      <c r="B157" s="73"/>
      <c r="C157" s="73"/>
      <c r="D157" s="73"/>
      <c r="E157" s="73"/>
      <c r="F157" s="73"/>
      <c r="G157" s="74" t="s">
        <v>93</v>
      </c>
      <c r="H157" s="75">
        <f>0+J136+J141+J146+J151</f>
        <v>0</v>
      </c>
      <c r="I157" s="74" t="s">
        <v>94</v>
      </c>
      <c r="J157" s="76">
        <f>0+J156</f>
        <v>0</v>
      </c>
      <c r="K157" s="74" t="s">
        <v>95</v>
      </c>
      <c r="L157" s="77">
        <f>0+L156</f>
        <v>0</v>
      </c>
      <c r="M157" s="13"/>
      <c r="N157" s="2"/>
      <c r="O157" s="2"/>
      <c r="P157" s="2"/>
      <c r="Q157" s="2"/>
    </row>
    <row r="158" ht="12.75">
      <c r="A158" s="14"/>
      <c r="B158" s="4"/>
      <c r="C158" s="4"/>
      <c r="D158" s="4"/>
      <c r="E158" s="4"/>
      <c r="F158" s="4"/>
      <c r="G158" s="4"/>
      <c r="H158" s="78"/>
      <c r="I158" s="4"/>
      <c r="J158" s="78"/>
      <c r="K158" s="4"/>
      <c r="L158" s="4"/>
      <c r="M158" s="15"/>
      <c r="N158" s="2"/>
      <c r="O158" s="2"/>
      <c r="P158" s="2"/>
      <c r="Q158" s="2"/>
    </row>
    <row r="159" ht="12.7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2"/>
      <c r="O159" s="2"/>
      <c r="P159" s="2"/>
      <c r="Q159" s="2"/>
    </row>
  </sheetData>
  <mergeCells count="113">
    <mergeCell ref="B42:D42"/>
    <mergeCell ref="B43:D43"/>
    <mergeCell ref="B44:D44"/>
    <mergeCell ref="B45:D45"/>
    <mergeCell ref="B48:L48"/>
    <mergeCell ref="B50:D50"/>
    <mergeCell ref="B51:D51"/>
    <mergeCell ref="B52:D52"/>
    <mergeCell ref="B53:D53"/>
    <mergeCell ref="B55:D55"/>
    <mergeCell ref="B56:D56"/>
    <mergeCell ref="B57:D57"/>
    <mergeCell ref="B58:D58"/>
    <mergeCell ref="B60:D60"/>
    <mergeCell ref="B61:D61"/>
    <mergeCell ref="B62:D62"/>
    <mergeCell ref="B63:D63"/>
    <mergeCell ref="B65:D65"/>
    <mergeCell ref="B66:D66"/>
    <mergeCell ref="B67:D67"/>
    <mergeCell ref="B68:D68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7:C28"/>
    <mergeCell ref="B30:L30"/>
    <mergeCell ref="B32:D32"/>
    <mergeCell ref="B33:D33"/>
    <mergeCell ref="B34:D34"/>
    <mergeCell ref="B35:D35"/>
    <mergeCell ref="B37:D37"/>
    <mergeCell ref="B38:D38"/>
    <mergeCell ref="B39:D39"/>
    <mergeCell ref="B40:D40"/>
    <mergeCell ref="B21:D21"/>
    <mergeCell ref="B22:D22"/>
    <mergeCell ref="B23:D23"/>
    <mergeCell ref="B24:D24"/>
    <mergeCell ref="B25:D25"/>
    <mergeCell ref="B70:D70"/>
    <mergeCell ref="B71:D71"/>
    <mergeCell ref="B72:D72"/>
    <mergeCell ref="B73:D73"/>
    <mergeCell ref="B75:D75"/>
    <mergeCell ref="B76:D76"/>
    <mergeCell ref="B77:D77"/>
    <mergeCell ref="B78:D78"/>
    <mergeCell ref="B80:D80"/>
    <mergeCell ref="B81:D81"/>
    <mergeCell ref="B82:D82"/>
    <mergeCell ref="B83:D83"/>
    <mergeCell ref="B85:D85"/>
    <mergeCell ref="B86:D86"/>
    <mergeCell ref="B87:D87"/>
    <mergeCell ref="B88:D88"/>
    <mergeCell ref="B91:L91"/>
    <mergeCell ref="B93:D93"/>
    <mergeCell ref="B94:D94"/>
    <mergeCell ref="B95:D95"/>
    <mergeCell ref="B96:D96"/>
    <mergeCell ref="B99:L99"/>
    <mergeCell ref="B101:D101"/>
    <mergeCell ref="B102:D102"/>
    <mergeCell ref="B103:D103"/>
    <mergeCell ref="B104:D104"/>
    <mergeCell ref="B106:D106"/>
    <mergeCell ref="B107:D107"/>
    <mergeCell ref="B108:D108"/>
    <mergeCell ref="B109:D109"/>
    <mergeCell ref="B111:D111"/>
    <mergeCell ref="B112:D112"/>
    <mergeCell ref="B113:D113"/>
    <mergeCell ref="B114:D114"/>
    <mergeCell ref="B116:D116"/>
    <mergeCell ref="B117:D117"/>
    <mergeCell ref="B118:D118"/>
    <mergeCell ref="B119:D119"/>
    <mergeCell ref="B121:D121"/>
    <mergeCell ref="B122:D122"/>
    <mergeCell ref="B123:D123"/>
    <mergeCell ref="B124:D124"/>
    <mergeCell ref="B127:L127"/>
    <mergeCell ref="B129:D129"/>
    <mergeCell ref="B130:D130"/>
    <mergeCell ref="B131:D131"/>
    <mergeCell ref="B132:D132"/>
    <mergeCell ref="B137:D137"/>
    <mergeCell ref="B138:D138"/>
    <mergeCell ref="B139:D139"/>
    <mergeCell ref="B140:D140"/>
    <mergeCell ref="B142:D142"/>
    <mergeCell ref="B143:D143"/>
    <mergeCell ref="B144:D144"/>
    <mergeCell ref="B145:D145"/>
    <mergeCell ref="B147:D147"/>
    <mergeCell ref="B148:D148"/>
    <mergeCell ref="B149:D149"/>
    <mergeCell ref="B150:D150"/>
    <mergeCell ref="B152:D152"/>
    <mergeCell ref="B153:D153"/>
    <mergeCell ref="B154:D154"/>
    <mergeCell ref="B155:D155"/>
    <mergeCell ref="B135:L135"/>
  </mergeCells>
  <pageMargins left="0.39375" right="0.39375" top="0.5902778" bottom="0.39375" header="0.1965278" footer="0.1576389"/>
  <pageSetup paperSize="9" orientation="portrait" fitToHeight="0"/>
  <headerFooter>
    <oddFooter>&amp;LOTSKP 2022&amp;R&amp;P/&amp;N</oddFooter>
  </headerFooter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Tomášková Lenka</cp:lastModifiedBy>
  <dcterms:modified xsi:type="dcterms:W3CDTF">2025-11-14T07:36:50Z</dcterms:modified>
</cp:coreProperties>
</file>